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k\Documents\Expertises\2019 Congrès FASE\"/>
    </mc:Choice>
  </mc:AlternateContent>
  <xr:revisionPtr revIDLastSave="0" documentId="13_ncr:1_{6554FC7A-B1C2-4D42-9A7E-E8DE6D1F8233}" xr6:coauthVersionLast="44" xr6:coauthVersionMax="44" xr10:uidLastSave="{00000000-0000-0000-0000-000000000000}"/>
  <bookViews>
    <workbookView xWindow="-98" yWindow="-98" windowWidth="20715" windowHeight="13875" xr2:uid="{A5301E06-97A1-483F-855A-F95060380650}"/>
  </bookViews>
  <sheets>
    <sheet name="Direct facts" sheetId="1" r:id="rId1"/>
    <sheet name="Fall" sheetId="2" r:id="rId2"/>
    <sheet name="Force" sheetId="4" r:id="rId3"/>
    <sheet name="Rotations" sheetId="3" r:id="rId4"/>
  </sheets>
  <definedNames>
    <definedName name="Dhor">'Direct facts'!#REF!</definedName>
    <definedName name="g">'Direct facts'!$B$17</definedName>
    <definedName name="Hchute">'Direct facts'!$B$22</definedName>
    <definedName name="m">'Direct facts'!$D$8</definedName>
    <definedName name="Taille">'Direct facts'!$D$9</definedName>
    <definedName name="Vi">Fall!$B$10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1" l="1"/>
  <c r="B9" i="2"/>
  <c r="B37" i="1"/>
  <c r="B22" i="3"/>
  <c r="B14" i="3"/>
  <c r="B13" i="3"/>
  <c r="C22" i="3"/>
  <c r="B12" i="3"/>
  <c r="C9" i="3"/>
  <c r="B19" i="3" l="1"/>
  <c r="B26" i="3" s="1"/>
  <c r="B31" i="1"/>
  <c r="E29" i="3"/>
  <c r="H545" i="2" l="1"/>
  <c r="K545" i="2"/>
  <c r="L545" i="2" s="1"/>
  <c r="K5" i="2"/>
  <c r="K24" i="2" l="1"/>
  <c r="D12" i="1" l="1"/>
  <c r="D13" i="1" s="1"/>
  <c r="B3" i="2" l="1"/>
  <c r="H335" i="2" l="1"/>
  <c r="K335" i="2"/>
  <c r="L335" i="2" s="1"/>
  <c r="H336" i="2"/>
  <c r="K336" i="2"/>
  <c r="L336" i="2" s="1"/>
  <c r="H337" i="2"/>
  <c r="K337" i="2"/>
  <c r="L337" i="2" s="1"/>
  <c r="H338" i="2"/>
  <c r="K338" i="2"/>
  <c r="L338" i="2" s="1"/>
  <c r="H339" i="2"/>
  <c r="K339" i="2"/>
  <c r="L339" i="2" s="1"/>
  <c r="H340" i="2"/>
  <c r="K340" i="2"/>
  <c r="L340" i="2" s="1"/>
  <c r="H341" i="2"/>
  <c r="K341" i="2"/>
  <c r="L341" i="2" s="1"/>
  <c r="H342" i="2"/>
  <c r="K342" i="2"/>
  <c r="L342" i="2" s="1"/>
  <c r="H343" i="2"/>
  <c r="K343" i="2"/>
  <c r="L343" i="2" s="1"/>
  <c r="H344" i="2"/>
  <c r="K344" i="2"/>
  <c r="L344" i="2" s="1"/>
  <c r="H345" i="2"/>
  <c r="K345" i="2"/>
  <c r="L345" i="2" s="1"/>
  <c r="H346" i="2"/>
  <c r="K346" i="2"/>
  <c r="L346" i="2" s="1"/>
  <c r="H347" i="2"/>
  <c r="K347" i="2"/>
  <c r="L347" i="2" s="1"/>
  <c r="H348" i="2"/>
  <c r="K348" i="2"/>
  <c r="L348" i="2" s="1"/>
  <c r="H349" i="2"/>
  <c r="K349" i="2"/>
  <c r="L349" i="2" s="1"/>
  <c r="H350" i="2"/>
  <c r="K350" i="2"/>
  <c r="L350" i="2" s="1"/>
  <c r="H351" i="2"/>
  <c r="K351" i="2"/>
  <c r="L351" i="2" s="1"/>
  <c r="H352" i="2"/>
  <c r="K352" i="2"/>
  <c r="L352" i="2" s="1"/>
  <c r="H353" i="2"/>
  <c r="K353" i="2"/>
  <c r="L353" i="2" s="1"/>
  <c r="H354" i="2"/>
  <c r="K354" i="2"/>
  <c r="L354" i="2" s="1"/>
  <c r="H355" i="2"/>
  <c r="K355" i="2"/>
  <c r="L355" i="2" s="1"/>
  <c r="H356" i="2"/>
  <c r="K356" i="2"/>
  <c r="L356" i="2" s="1"/>
  <c r="H357" i="2"/>
  <c r="K357" i="2"/>
  <c r="L357" i="2" s="1"/>
  <c r="H358" i="2"/>
  <c r="K358" i="2"/>
  <c r="L358" i="2" s="1"/>
  <c r="H359" i="2"/>
  <c r="K359" i="2"/>
  <c r="L359" i="2" s="1"/>
  <c r="H360" i="2"/>
  <c r="K360" i="2"/>
  <c r="L360" i="2" s="1"/>
  <c r="H361" i="2"/>
  <c r="K361" i="2"/>
  <c r="L361" i="2" s="1"/>
  <c r="H362" i="2"/>
  <c r="K362" i="2"/>
  <c r="L362" i="2" s="1"/>
  <c r="H363" i="2"/>
  <c r="K363" i="2"/>
  <c r="L363" i="2" s="1"/>
  <c r="H364" i="2"/>
  <c r="K364" i="2"/>
  <c r="L364" i="2" s="1"/>
  <c r="H365" i="2"/>
  <c r="K365" i="2"/>
  <c r="L365" i="2" s="1"/>
  <c r="H366" i="2"/>
  <c r="K366" i="2"/>
  <c r="L366" i="2" s="1"/>
  <c r="H367" i="2"/>
  <c r="K367" i="2"/>
  <c r="L367" i="2" s="1"/>
  <c r="H368" i="2"/>
  <c r="K368" i="2"/>
  <c r="L368" i="2" s="1"/>
  <c r="H369" i="2"/>
  <c r="K369" i="2"/>
  <c r="L369" i="2" s="1"/>
  <c r="H370" i="2"/>
  <c r="K370" i="2"/>
  <c r="L370" i="2" s="1"/>
  <c r="H371" i="2"/>
  <c r="K371" i="2"/>
  <c r="L371" i="2" s="1"/>
  <c r="H372" i="2"/>
  <c r="K372" i="2"/>
  <c r="L372" i="2" s="1"/>
  <c r="H373" i="2"/>
  <c r="K373" i="2"/>
  <c r="L373" i="2" s="1"/>
  <c r="H374" i="2"/>
  <c r="K374" i="2"/>
  <c r="L374" i="2" s="1"/>
  <c r="H375" i="2"/>
  <c r="K375" i="2"/>
  <c r="L375" i="2" s="1"/>
  <c r="H376" i="2"/>
  <c r="K376" i="2"/>
  <c r="L376" i="2" s="1"/>
  <c r="H377" i="2"/>
  <c r="K377" i="2"/>
  <c r="L377" i="2" s="1"/>
  <c r="H378" i="2"/>
  <c r="K378" i="2"/>
  <c r="L378" i="2" s="1"/>
  <c r="H379" i="2"/>
  <c r="K379" i="2"/>
  <c r="L379" i="2" s="1"/>
  <c r="H380" i="2"/>
  <c r="K380" i="2"/>
  <c r="L380" i="2" s="1"/>
  <c r="H381" i="2"/>
  <c r="K381" i="2"/>
  <c r="L381" i="2" s="1"/>
  <c r="H382" i="2"/>
  <c r="K382" i="2"/>
  <c r="L382" i="2" s="1"/>
  <c r="H383" i="2"/>
  <c r="K383" i="2"/>
  <c r="L383" i="2" s="1"/>
  <c r="H384" i="2"/>
  <c r="K384" i="2"/>
  <c r="L384" i="2" s="1"/>
  <c r="H385" i="2"/>
  <c r="K385" i="2"/>
  <c r="L385" i="2" s="1"/>
  <c r="H386" i="2"/>
  <c r="K386" i="2"/>
  <c r="L386" i="2" s="1"/>
  <c r="H387" i="2"/>
  <c r="K387" i="2"/>
  <c r="L387" i="2" s="1"/>
  <c r="H388" i="2"/>
  <c r="K388" i="2"/>
  <c r="L388" i="2" s="1"/>
  <c r="H389" i="2"/>
  <c r="K389" i="2"/>
  <c r="L389" i="2" s="1"/>
  <c r="H390" i="2"/>
  <c r="K390" i="2"/>
  <c r="L390" i="2" s="1"/>
  <c r="H391" i="2"/>
  <c r="K391" i="2"/>
  <c r="L391" i="2" s="1"/>
  <c r="H392" i="2"/>
  <c r="K392" i="2"/>
  <c r="L392" i="2" s="1"/>
  <c r="H393" i="2"/>
  <c r="K393" i="2"/>
  <c r="L393" i="2" s="1"/>
  <c r="H394" i="2"/>
  <c r="K394" i="2"/>
  <c r="L394" i="2" s="1"/>
  <c r="H395" i="2"/>
  <c r="K395" i="2"/>
  <c r="L395" i="2" s="1"/>
  <c r="H396" i="2"/>
  <c r="K396" i="2"/>
  <c r="L396" i="2" s="1"/>
  <c r="H397" i="2"/>
  <c r="K397" i="2"/>
  <c r="L397" i="2" s="1"/>
  <c r="H398" i="2"/>
  <c r="K398" i="2"/>
  <c r="L398" i="2" s="1"/>
  <c r="H399" i="2"/>
  <c r="K399" i="2"/>
  <c r="L399" i="2" s="1"/>
  <c r="H400" i="2"/>
  <c r="K400" i="2"/>
  <c r="L400" i="2" s="1"/>
  <c r="H401" i="2"/>
  <c r="K401" i="2"/>
  <c r="L401" i="2" s="1"/>
  <c r="H402" i="2"/>
  <c r="K402" i="2"/>
  <c r="L402" i="2" s="1"/>
  <c r="H403" i="2"/>
  <c r="K403" i="2"/>
  <c r="L403" i="2" s="1"/>
  <c r="H404" i="2"/>
  <c r="K404" i="2"/>
  <c r="L404" i="2" s="1"/>
  <c r="H405" i="2"/>
  <c r="K405" i="2"/>
  <c r="L405" i="2" s="1"/>
  <c r="H406" i="2"/>
  <c r="K406" i="2"/>
  <c r="L406" i="2" s="1"/>
  <c r="H407" i="2"/>
  <c r="K407" i="2"/>
  <c r="L407" i="2" s="1"/>
  <c r="H408" i="2"/>
  <c r="K408" i="2"/>
  <c r="L408" i="2" s="1"/>
  <c r="H409" i="2"/>
  <c r="K409" i="2"/>
  <c r="L409" i="2" s="1"/>
  <c r="H410" i="2"/>
  <c r="K410" i="2"/>
  <c r="L410" i="2" s="1"/>
  <c r="H411" i="2"/>
  <c r="K411" i="2"/>
  <c r="L411" i="2" s="1"/>
  <c r="H412" i="2"/>
  <c r="K412" i="2"/>
  <c r="L412" i="2" s="1"/>
  <c r="H413" i="2"/>
  <c r="K413" i="2"/>
  <c r="L413" i="2" s="1"/>
  <c r="H414" i="2"/>
  <c r="K414" i="2"/>
  <c r="L414" i="2" s="1"/>
  <c r="H415" i="2"/>
  <c r="K415" i="2"/>
  <c r="L415" i="2" s="1"/>
  <c r="H416" i="2"/>
  <c r="K416" i="2"/>
  <c r="L416" i="2" s="1"/>
  <c r="H417" i="2"/>
  <c r="K417" i="2"/>
  <c r="L417" i="2" s="1"/>
  <c r="H418" i="2"/>
  <c r="K418" i="2"/>
  <c r="L418" i="2" s="1"/>
  <c r="H419" i="2"/>
  <c r="K419" i="2"/>
  <c r="L419" i="2" s="1"/>
  <c r="H420" i="2"/>
  <c r="K420" i="2"/>
  <c r="L420" i="2" s="1"/>
  <c r="H421" i="2"/>
  <c r="K421" i="2"/>
  <c r="L421" i="2" s="1"/>
  <c r="H422" i="2"/>
  <c r="K422" i="2"/>
  <c r="L422" i="2" s="1"/>
  <c r="H423" i="2"/>
  <c r="K423" i="2"/>
  <c r="L423" i="2" s="1"/>
  <c r="H424" i="2"/>
  <c r="K424" i="2"/>
  <c r="L424" i="2" s="1"/>
  <c r="H425" i="2"/>
  <c r="K425" i="2"/>
  <c r="L425" i="2" s="1"/>
  <c r="H426" i="2"/>
  <c r="K426" i="2"/>
  <c r="L426" i="2" s="1"/>
  <c r="H427" i="2"/>
  <c r="K427" i="2"/>
  <c r="L427" i="2" s="1"/>
  <c r="H428" i="2"/>
  <c r="K428" i="2"/>
  <c r="L428" i="2" s="1"/>
  <c r="H429" i="2"/>
  <c r="K429" i="2"/>
  <c r="L429" i="2" s="1"/>
  <c r="H430" i="2"/>
  <c r="K430" i="2"/>
  <c r="L430" i="2" s="1"/>
  <c r="H431" i="2"/>
  <c r="K431" i="2"/>
  <c r="L431" i="2" s="1"/>
  <c r="H432" i="2"/>
  <c r="K432" i="2"/>
  <c r="L432" i="2" s="1"/>
  <c r="H433" i="2"/>
  <c r="K433" i="2"/>
  <c r="L433" i="2" s="1"/>
  <c r="H434" i="2"/>
  <c r="K434" i="2"/>
  <c r="L434" i="2" s="1"/>
  <c r="H435" i="2"/>
  <c r="K435" i="2"/>
  <c r="L435" i="2" s="1"/>
  <c r="H436" i="2"/>
  <c r="K436" i="2"/>
  <c r="L436" i="2" s="1"/>
  <c r="H437" i="2"/>
  <c r="K437" i="2"/>
  <c r="L437" i="2" s="1"/>
  <c r="H438" i="2"/>
  <c r="K438" i="2"/>
  <c r="L438" i="2" s="1"/>
  <c r="H439" i="2"/>
  <c r="K439" i="2"/>
  <c r="L439" i="2" s="1"/>
  <c r="H440" i="2"/>
  <c r="K440" i="2"/>
  <c r="L440" i="2" s="1"/>
  <c r="H441" i="2"/>
  <c r="K441" i="2"/>
  <c r="L441" i="2" s="1"/>
  <c r="H442" i="2"/>
  <c r="K442" i="2"/>
  <c r="L442" i="2" s="1"/>
  <c r="H443" i="2"/>
  <c r="K443" i="2"/>
  <c r="L443" i="2" s="1"/>
  <c r="H444" i="2"/>
  <c r="K444" i="2"/>
  <c r="L444" i="2" s="1"/>
  <c r="H445" i="2"/>
  <c r="K445" i="2"/>
  <c r="L445" i="2" s="1"/>
  <c r="H446" i="2"/>
  <c r="K446" i="2"/>
  <c r="L446" i="2" s="1"/>
  <c r="H447" i="2"/>
  <c r="K447" i="2"/>
  <c r="L447" i="2" s="1"/>
  <c r="H448" i="2"/>
  <c r="K448" i="2"/>
  <c r="L448" i="2" s="1"/>
  <c r="H449" i="2"/>
  <c r="K449" i="2"/>
  <c r="L449" i="2" s="1"/>
  <c r="H450" i="2"/>
  <c r="K450" i="2"/>
  <c r="L450" i="2" s="1"/>
  <c r="H451" i="2"/>
  <c r="K451" i="2"/>
  <c r="L451" i="2" s="1"/>
  <c r="H452" i="2"/>
  <c r="K452" i="2"/>
  <c r="L452" i="2" s="1"/>
  <c r="H453" i="2"/>
  <c r="K453" i="2"/>
  <c r="L453" i="2" s="1"/>
  <c r="H454" i="2"/>
  <c r="K454" i="2"/>
  <c r="L454" i="2" s="1"/>
  <c r="H455" i="2"/>
  <c r="K455" i="2"/>
  <c r="L455" i="2" s="1"/>
  <c r="H456" i="2"/>
  <c r="K456" i="2"/>
  <c r="L456" i="2" s="1"/>
  <c r="H457" i="2"/>
  <c r="K457" i="2"/>
  <c r="L457" i="2" s="1"/>
  <c r="H458" i="2"/>
  <c r="K458" i="2"/>
  <c r="L458" i="2" s="1"/>
  <c r="H459" i="2"/>
  <c r="K459" i="2"/>
  <c r="L459" i="2" s="1"/>
  <c r="H460" i="2"/>
  <c r="K460" i="2"/>
  <c r="L460" i="2" s="1"/>
  <c r="H461" i="2"/>
  <c r="K461" i="2"/>
  <c r="L461" i="2" s="1"/>
  <c r="H462" i="2"/>
  <c r="K462" i="2"/>
  <c r="L462" i="2" s="1"/>
  <c r="H463" i="2"/>
  <c r="K463" i="2"/>
  <c r="L463" i="2" s="1"/>
  <c r="H464" i="2"/>
  <c r="K464" i="2"/>
  <c r="L464" i="2" s="1"/>
  <c r="H465" i="2"/>
  <c r="K465" i="2"/>
  <c r="L465" i="2" s="1"/>
  <c r="H466" i="2"/>
  <c r="K466" i="2"/>
  <c r="L466" i="2" s="1"/>
  <c r="H467" i="2"/>
  <c r="K467" i="2"/>
  <c r="L467" i="2" s="1"/>
  <c r="H468" i="2"/>
  <c r="K468" i="2"/>
  <c r="L468" i="2" s="1"/>
  <c r="H469" i="2"/>
  <c r="K469" i="2"/>
  <c r="L469" i="2" s="1"/>
  <c r="H470" i="2"/>
  <c r="K470" i="2"/>
  <c r="L470" i="2" s="1"/>
  <c r="H471" i="2"/>
  <c r="K471" i="2"/>
  <c r="L471" i="2" s="1"/>
  <c r="H472" i="2"/>
  <c r="K472" i="2"/>
  <c r="L472" i="2" s="1"/>
  <c r="H473" i="2"/>
  <c r="K473" i="2"/>
  <c r="L473" i="2" s="1"/>
  <c r="H474" i="2"/>
  <c r="K474" i="2"/>
  <c r="L474" i="2" s="1"/>
  <c r="H475" i="2"/>
  <c r="K475" i="2"/>
  <c r="L475" i="2" s="1"/>
  <c r="H476" i="2"/>
  <c r="K476" i="2"/>
  <c r="L476" i="2" s="1"/>
  <c r="H477" i="2"/>
  <c r="K477" i="2"/>
  <c r="L477" i="2" s="1"/>
  <c r="H478" i="2"/>
  <c r="K478" i="2"/>
  <c r="L478" i="2" s="1"/>
  <c r="H479" i="2"/>
  <c r="K479" i="2"/>
  <c r="L479" i="2" s="1"/>
  <c r="H480" i="2"/>
  <c r="K480" i="2"/>
  <c r="L480" i="2" s="1"/>
  <c r="H481" i="2"/>
  <c r="K481" i="2"/>
  <c r="L481" i="2" s="1"/>
  <c r="H482" i="2"/>
  <c r="K482" i="2"/>
  <c r="L482" i="2" s="1"/>
  <c r="H483" i="2"/>
  <c r="K483" i="2"/>
  <c r="L483" i="2" s="1"/>
  <c r="H484" i="2"/>
  <c r="K484" i="2"/>
  <c r="L484" i="2" s="1"/>
  <c r="H485" i="2"/>
  <c r="K485" i="2"/>
  <c r="L485" i="2" s="1"/>
  <c r="H486" i="2"/>
  <c r="K486" i="2"/>
  <c r="L486" i="2" s="1"/>
  <c r="H487" i="2"/>
  <c r="K487" i="2"/>
  <c r="L487" i="2" s="1"/>
  <c r="H488" i="2"/>
  <c r="K488" i="2"/>
  <c r="L488" i="2" s="1"/>
  <c r="H489" i="2"/>
  <c r="K489" i="2"/>
  <c r="L489" i="2" s="1"/>
  <c r="H490" i="2"/>
  <c r="K490" i="2"/>
  <c r="L490" i="2" s="1"/>
  <c r="H491" i="2"/>
  <c r="K491" i="2"/>
  <c r="L491" i="2" s="1"/>
  <c r="H492" i="2"/>
  <c r="K492" i="2"/>
  <c r="L492" i="2" s="1"/>
  <c r="H493" i="2"/>
  <c r="K493" i="2"/>
  <c r="L493" i="2" s="1"/>
  <c r="H494" i="2"/>
  <c r="K494" i="2"/>
  <c r="L494" i="2" s="1"/>
  <c r="H495" i="2"/>
  <c r="K495" i="2"/>
  <c r="L495" i="2" s="1"/>
  <c r="H496" i="2"/>
  <c r="K496" i="2"/>
  <c r="L496" i="2" s="1"/>
  <c r="H497" i="2"/>
  <c r="K497" i="2"/>
  <c r="L497" i="2" s="1"/>
  <c r="H498" i="2"/>
  <c r="K498" i="2"/>
  <c r="L498" i="2" s="1"/>
  <c r="H499" i="2"/>
  <c r="K499" i="2"/>
  <c r="L499" i="2" s="1"/>
  <c r="H500" i="2"/>
  <c r="K500" i="2"/>
  <c r="L500" i="2" s="1"/>
  <c r="H501" i="2"/>
  <c r="K501" i="2"/>
  <c r="L501" i="2" s="1"/>
  <c r="H502" i="2"/>
  <c r="K502" i="2"/>
  <c r="L502" i="2" s="1"/>
  <c r="H503" i="2"/>
  <c r="K503" i="2"/>
  <c r="L503" i="2" s="1"/>
  <c r="H504" i="2"/>
  <c r="K504" i="2"/>
  <c r="L504" i="2" s="1"/>
  <c r="H505" i="2"/>
  <c r="K505" i="2"/>
  <c r="L505" i="2" s="1"/>
  <c r="H506" i="2"/>
  <c r="K506" i="2"/>
  <c r="L506" i="2" s="1"/>
  <c r="H507" i="2"/>
  <c r="K507" i="2"/>
  <c r="L507" i="2" s="1"/>
  <c r="H508" i="2"/>
  <c r="K508" i="2"/>
  <c r="L508" i="2" s="1"/>
  <c r="H509" i="2"/>
  <c r="K509" i="2"/>
  <c r="L509" i="2" s="1"/>
  <c r="H510" i="2"/>
  <c r="K510" i="2"/>
  <c r="L510" i="2" s="1"/>
  <c r="H511" i="2"/>
  <c r="K511" i="2"/>
  <c r="L511" i="2" s="1"/>
  <c r="H512" i="2"/>
  <c r="K512" i="2"/>
  <c r="L512" i="2" s="1"/>
  <c r="H513" i="2"/>
  <c r="K513" i="2"/>
  <c r="L513" i="2" s="1"/>
  <c r="H514" i="2"/>
  <c r="K514" i="2"/>
  <c r="L514" i="2" s="1"/>
  <c r="H515" i="2"/>
  <c r="K515" i="2"/>
  <c r="L515" i="2" s="1"/>
  <c r="H516" i="2"/>
  <c r="K516" i="2"/>
  <c r="L516" i="2" s="1"/>
  <c r="H517" i="2"/>
  <c r="K517" i="2"/>
  <c r="L517" i="2" s="1"/>
  <c r="H518" i="2"/>
  <c r="K518" i="2"/>
  <c r="L518" i="2" s="1"/>
  <c r="H519" i="2"/>
  <c r="K519" i="2"/>
  <c r="L519" i="2" s="1"/>
  <c r="H520" i="2"/>
  <c r="K520" i="2"/>
  <c r="L520" i="2" s="1"/>
  <c r="H521" i="2"/>
  <c r="K521" i="2"/>
  <c r="L521" i="2" s="1"/>
  <c r="H522" i="2"/>
  <c r="K522" i="2"/>
  <c r="L522" i="2" s="1"/>
  <c r="H523" i="2"/>
  <c r="K523" i="2"/>
  <c r="L523" i="2" s="1"/>
  <c r="H524" i="2"/>
  <c r="K524" i="2"/>
  <c r="L524" i="2" s="1"/>
  <c r="H525" i="2"/>
  <c r="K525" i="2"/>
  <c r="L525" i="2" s="1"/>
  <c r="H526" i="2"/>
  <c r="K526" i="2"/>
  <c r="L526" i="2" s="1"/>
  <c r="H527" i="2"/>
  <c r="K527" i="2"/>
  <c r="L527" i="2" s="1"/>
  <c r="H528" i="2"/>
  <c r="K528" i="2"/>
  <c r="L528" i="2" s="1"/>
  <c r="H529" i="2"/>
  <c r="K529" i="2"/>
  <c r="L529" i="2" s="1"/>
  <c r="H530" i="2"/>
  <c r="K530" i="2"/>
  <c r="L530" i="2" s="1"/>
  <c r="H531" i="2"/>
  <c r="K531" i="2"/>
  <c r="L531" i="2" s="1"/>
  <c r="H532" i="2"/>
  <c r="K532" i="2"/>
  <c r="L532" i="2" s="1"/>
  <c r="H533" i="2"/>
  <c r="K533" i="2"/>
  <c r="L533" i="2" s="1"/>
  <c r="H534" i="2"/>
  <c r="K534" i="2"/>
  <c r="L534" i="2" s="1"/>
  <c r="H535" i="2"/>
  <c r="K535" i="2"/>
  <c r="L535" i="2" s="1"/>
  <c r="H536" i="2"/>
  <c r="K536" i="2"/>
  <c r="L536" i="2" s="1"/>
  <c r="H537" i="2"/>
  <c r="K537" i="2"/>
  <c r="L537" i="2" s="1"/>
  <c r="H538" i="2"/>
  <c r="K538" i="2"/>
  <c r="L538" i="2" s="1"/>
  <c r="H539" i="2"/>
  <c r="K539" i="2"/>
  <c r="L539" i="2" s="1"/>
  <c r="H540" i="2"/>
  <c r="K540" i="2"/>
  <c r="L540" i="2" s="1"/>
  <c r="H541" i="2"/>
  <c r="K541" i="2"/>
  <c r="L541" i="2" s="1"/>
  <c r="H542" i="2"/>
  <c r="K542" i="2"/>
  <c r="L542" i="2" s="1"/>
  <c r="H543" i="2"/>
  <c r="K543" i="2"/>
  <c r="L543" i="2" s="1"/>
  <c r="H544" i="2"/>
  <c r="K544" i="2"/>
  <c r="L544" i="2" s="1"/>
  <c r="E41" i="3" l="1"/>
  <c r="B30" i="1" l="1"/>
  <c r="D10" i="1"/>
  <c r="H276" i="2" l="1"/>
  <c r="K276" i="2"/>
  <c r="L276" i="2" s="1"/>
  <c r="H277" i="2"/>
  <c r="K277" i="2"/>
  <c r="L277" i="2" s="1"/>
  <c r="H278" i="2"/>
  <c r="K278" i="2"/>
  <c r="L278" i="2" s="1"/>
  <c r="H279" i="2"/>
  <c r="K279" i="2"/>
  <c r="L279" i="2" s="1"/>
  <c r="H280" i="2"/>
  <c r="K280" i="2"/>
  <c r="L280" i="2" s="1"/>
  <c r="H281" i="2"/>
  <c r="K281" i="2"/>
  <c r="L281" i="2" s="1"/>
  <c r="H282" i="2"/>
  <c r="K282" i="2"/>
  <c r="L282" i="2" s="1"/>
  <c r="H283" i="2"/>
  <c r="K283" i="2"/>
  <c r="L283" i="2" s="1"/>
  <c r="H284" i="2"/>
  <c r="K284" i="2"/>
  <c r="L284" i="2" s="1"/>
  <c r="H285" i="2"/>
  <c r="K285" i="2"/>
  <c r="L285" i="2" s="1"/>
  <c r="H286" i="2"/>
  <c r="K286" i="2"/>
  <c r="L286" i="2" s="1"/>
  <c r="H287" i="2"/>
  <c r="K287" i="2"/>
  <c r="L287" i="2" s="1"/>
  <c r="H288" i="2"/>
  <c r="K288" i="2"/>
  <c r="L288" i="2" s="1"/>
  <c r="H289" i="2"/>
  <c r="K289" i="2"/>
  <c r="L289" i="2" s="1"/>
  <c r="H290" i="2"/>
  <c r="K290" i="2"/>
  <c r="L290" i="2" s="1"/>
  <c r="H291" i="2"/>
  <c r="K291" i="2"/>
  <c r="L291" i="2" s="1"/>
  <c r="H292" i="2"/>
  <c r="K292" i="2"/>
  <c r="L292" i="2" s="1"/>
  <c r="H293" i="2"/>
  <c r="K293" i="2"/>
  <c r="L293" i="2" s="1"/>
  <c r="H294" i="2"/>
  <c r="K294" i="2"/>
  <c r="L294" i="2" s="1"/>
  <c r="H295" i="2"/>
  <c r="K295" i="2"/>
  <c r="L295" i="2" s="1"/>
  <c r="H296" i="2"/>
  <c r="K296" i="2"/>
  <c r="L296" i="2" s="1"/>
  <c r="H297" i="2"/>
  <c r="K297" i="2"/>
  <c r="L297" i="2" s="1"/>
  <c r="H298" i="2"/>
  <c r="K298" i="2"/>
  <c r="L298" i="2" s="1"/>
  <c r="H299" i="2"/>
  <c r="K299" i="2"/>
  <c r="L299" i="2" s="1"/>
  <c r="H300" i="2"/>
  <c r="K300" i="2"/>
  <c r="L300" i="2" s="1"/>
  <c r="H301" i="2"/>
  <c r="K301" i="2"/>
  <c r="L301" i="2" s="1"/>
  <c r="H302" i="2"/>
  <c r="K302" i="2"/>
  <c r="L302" i="2" s="1"/>
  <c r="H303" i="2"/>
  <c r="K303" i="2"/>
  <c r="L303" i="2" s="1"/>
  <c r="H304" i="2"/>
  <c r="K304" i="2"/>
  <c r="L304" i="2" s="1"/>
  <c r="H305" i="2"/>
  <c r="K305" i="2"/>
  <c r="L305" i="2" s="1"/>
  <c r="H306" i="2"/>
  <c r="K306" i="2"/>
  <c r="L306" i="2" s="1"/>
  <c r="H307" i="2"/>
  <c r="K307" i="2"/>
  <c r="L307" i="2" s="1"/>
  <c r="H308" i="2"/>
  <c r="K308" i="2"/>
  <c r="L308" i="2" s="1"/>
  <c r="H309" i="2"/>
  <c r="K309" i="2"/>
  <c r="L309" i="2" s="1"/>
  <c r="H310" i="2"/>
  <c r="K310" i="2"/>
  <c r="L310" i="2" s="1"/>
  <c r="H311" i="2"/>
  <c r="K311" i="2"/>
  <c r="L311" i="2" s="1"/>
  <c r="H312" i="2"/>
  <c r="K312" i="2"/>
  <c r="L312" i="2" s="1"/>
  <c r="H313" i="2"/>
  <c r="K313" i="2"/>
  <c r="L313" i="2" s="1"/>
  <c r="H314" i="2"/>
  <c r="K314" i="2"/>
  <c r="L314" i="2" s="1"/>
  <c r="H315" i="2"/>
  <c r="K315" i="2"/>
  <c r="L315" i="2" s="1"/>
  <c r="H316" i="2"/>
  <c r="K316" i="2"/>
  <c r="L316" i="2" s="1"/>
  <c r="H317" i="2"/>
  <c r="K317" i="2"/>
  <c r="L317" i="2" s="1"/>
  <c r="H318" i="2"/>
  <c r="K318" i="2"/>
  <c r="L318" i="2" s="1"/>
  <c r="H319" i="2"/>
  <c r="K319" i="2"/>
  <c r="L319" i="2" s="1"/>
  <c r="H320" i="2"/>
  <c r="K320" i="2"/>
  <c r="L320" i="2" s="1"/>
  <c r="H321" i="2"/>
  <c r="K321" i="2"/>
  <c r="L321" i="2" s="1"/>
  <c r="H322" i="2"/>
  <c r="K322" i="2"/>
  <c r="L322" i="2" s="1"/>
  <c r="H323" i="2"/>
  <c r="K323" i="2"/>
  <c r="L323" i="2" s="1"/>
  <c r="H324" i="2"/>
  <c r="K324" i="2"/>
  <c r="L324" i="2" s="1"/>
  <c r="H325" i="2"/>
  <c r="K325" i="2"/>
  <c r="L325" i="2" s="1"/>
  <c r="H326" i="2"/>
  <c r="K326" i="2"/>
  <c r="L326" i="2" s="1"/>
  <c r="H327" i="2"/>
  <c r="K327" i="2"/>
  <c r="L327" i="2" s="1"/>
  <c r="H328" i="2"/>
  <c r="K328" i="2"/>
  <c r="L328" i="2" s="1"/>
  <c r="H329" i="2"/>
  <c r="K329" i="2"/>
  <c r="L329" i="2" s="1"/>
  <c r="H330" i="2"/>
  <c r="K330" i="2"/>
  <c r="L330" i="2" s="1"/>
  <c r="H331" i="2"/>
  <c r="K331" i="2"/>
  <c r="L331" i="2" s="1"/>
  <c r="H332" i="2"/>
  <c r="K332" i="2"/>
  <c r="L332" i="2" s="1"/>
  <c r="H333" i="2"/>
  <c r="K333" i="2"/>
  <c r="L333" i="2" s="1"/>
  <c r="H334" i="2"/>
  <c r="K334" i="2"/>
  <c r="L334" i="2" s="1"/>
  <c r="H244" i="2"/>
  <c r="K244" i="2"/>
  <c r="L244" i="2" s="1"/>
  <c r="H245" i="2"/>
  <c r="K245" i="2"/>
  <c r="L245" i="2" s="1"/>
  <c r="H246" i="2"/>
  <c r="K246" i="2"/>
  <c r="L246" i="2" s="1"/>
  <c r="H247" i="2"/>
  <c r="K247" i="2"/>
  <c r="L247" i="2" s="1"/>
  <c r="H248" i="2"/>
  <c r="K248" i="2"/>
  <c r="L248" i="2" s="1"/>
  <c r="H249" i="2"/>
  <c r="K249" i="2"/>
  <c r="L249" i="2" s="1"/>
  <c r="H250" i="2"/>
  <c r="K250" i="2"/>
  <c r="L250" i="2" s="1"/>
  <c r="H251" i="2"/>
  <c r="K251" i="2"/>
  <c r="L251" i="2" s="1"/>
  <c r="H252" i="2"/>
  <c r="K252" i="2"/>
  <c r="L252" i="2" s="1"/>
  <c r="H253" i="2"/>
  <c r="K253" i="2"/>
  <c r="L253" i="2" s="1"/>
  <c r="H254" i="2"/>
  <c r="K254" i="2"/>
  <c r="L254" i="2" s="1"/>
  <c r="H255" i="2"/>
  <c r="K255" i="2"/>
  <c r="L255" i="2" s="1"/>
  <c r="H256" i="2"/>
  <c r="K256" i="2"/>
  <c r="L256" i="2" s="1"/>
  <c r="H257" i="2"/>
  <c r="K257" i="2"/>
  <c r="L257" i="2" s="1"/>
  <c r="H258" i="2"/>
  <c r="K258" i="2"/>
  <c r="L258" i="2" s="1"/>
  <c r="H259" i="2"/>
  <c r="K259" i="2"/>
  <c r="L259" i="2" s="1"/>
  <c r="H260" i="2"/>
  <c r="K260" i="2"/>
  <c r="L260" i="2" s="1"/>
  <c r="H261" i="2"/>
  <c r="K261" i="2"/>
  <c r="L261" i="2" s="1"/>
  <c r="H262" i="2"/>
  <c r="K262" i="2"/>
  <c r="L262" i="2" s="1"/>
  <c r="H263" i="2"/>
  <c r="K263" i="2"/>
  <c r="L263" i="2" s="1"/>
  <c r="H264" i="2"/>
  <c r="K264" i="2"/>
  <c r="L264" i="2" s="1"/>
  <c r="H265" i="2"/>
  <c r="K265" i="2"/>
  <c r="L265" i="2" s="1"/>
  <c r="H266" i="2"/>
  <c r="K266" i="2"/>
  <c r="L266" i="2" s="1"/>
  <c r="H267" i="2"/>
  <c r="K267" i="2"/>
  <c r="L267" i="2" s="1"/>
  <c r="H268" i="2"/>
  <c r="K268" i="2"/>
  <c r="L268" i="2" s="1"/>
  <c r="H269" i="2"/>
  <c r="K269" i="2"/>
  <c r="L269" i="2" s="1"/>
  <c r="H270" i="2"/>
  <c r="K270" i="2"/>
  <c r="L270" i="2" s="1"/>
  <c r="H271" i="2"/>
  <c r="K271" i="2"/>
  <c r="L271" i="2" s="1"/>
  <c r="H272" i="2"/>
  <c r="K272" i="2"/>
  <c r="L272" i="2" s="1"/>
  <c r="H273" i="2"/>
  <c r="K273" i="2"/>
  <c r="L273" i="2" s="1"/>
  <c r="H274" i="2"/>
  <c r="K274" i="2"/>
  <c r="L274" i="2" s="1"/>
  <c r="H275" i="2"/>
  <c r="K275" i="2"/>
  <c r="L275" i="2" s="1"/>
  <c r="H206" i="2"/>
  <c r="K206" i="2"/>
  <c r="L206" i="2" s="1"/>
  <c r="H207" i="2"/>
  <c r="K207" i="2"/>
  <c r="L207" i="2" s="1"/>
  <c r="H208" i="2"/>
  <c r="K208" i="2"/>
  <c r="L208" i="2" s="1"/>
  <c r="H209" i="2"/>
  <c r="K209" i="2"/>
  <c r="L209" i="2" s="1"/>
  <c r="H210" i="2"/>
  <c r="K210" i="2"/>
  <c r="L210" i="2" s="1"/>
  <c r="H211" i="2"/>
  <c r="K211" i="2"/>
  <c r="L211" i="2" s="1"/>
  <c r="H212" i="2"/>
  <c r="K212" i="2"/>
  <c r="L212" i="2" s="1"/>
  <c r="H213" i="2"/>
  <c r="K213" i="2"/>
  <c r="L213" i="2" s="1"/>
  <c r="H214" i="2"/>
  <c r="K214" i="2"/>
  <c r="L214" i="2" s="1"/>
  <c r="H215" i="2"/>
  <c r="K215" i="2"/>
  <c r="L215" i="2" s="1"/>
  <c r="H216" i="2"/>
  <c r="K216" i="2"/>
  <c r="L216" i="2" s="1"/>
  <c r="H217" i="2"/>
  <c r="K217" i="2"/>
  <c r="L217" i="2" s="1"/>
  <c r="H218" i="2"/>
  <c r="K218" i="2"/>
  <c r="L218" i="2" s="1"/>
  <c r="H219" i="2"/>
  <c r="K219" i="2"/>
  <c r="L219" i="2" s="1"/>
  <c r="H220" i="2"/>
  <c r="K220" i="2"/>
  <c r="L220" i="2" s="1"/>
  <c r="H221" i="2"/>
  <c r="K221" i="2"/>
  <c r="L221" i="2" s="1"/>
  <c r="H222" i="2"/>
  <c r="K222" i="2"/>
  <c r="L222" i="2" s="1"/>
  <c r="H223" i="2"/>
  <c r="K223" i="2"/>
  <c r="L223" i="2" s="1"/>
  <c r="H224" i="2"/>
  <c r="K224" i="2"/>
  <c r="L224" i="2" s="1"/>
  <c r="H225" i="2"/>
  <c r="K225" i="2"/>
  <c r="L225" i="2" s="1"/>
  <c r="H226" i="2"/>
  <c r="K226" i="2"/>
  <c r="L226" i="2" s="1"/>
  <c r="H227" i="2"/>
  <c r="K227" i="2"/>
  <c r="L227" i="2" s="1"/>
  <c r="H228" i="2"/>
  <c r="K228" i="2"/>
  <c r="L228" i="2" s="1"/>
  <c r="H229" i="2"/>
  <c r="K229" i="2"/>
  <c r="L229" i="2" s="1"/>
  <c r="H230" i="2"/>
  <c r="K230" i="2"/>
  <c r="L230" i="2" s="1"/>
  <c r="H231" i="2"/>
  <c r="K231" i="2"/>
  <c r="L231" i="2" s="1"/>
  <c r="H232" i="2"/>
  <c r="K232" i="2"/>
  <c r="L232" i="2" s="1"/>
  <c r="H233" i="2"/>
  <c r="K233" i="2"/>
  <c r="L233" i="2" s="1"/>
  <c r="H234" i="2"/>
  <c r="K234" i="2"/>
  <c r="L234" i="2" s="1"/>
  <c r="H235" i="2"/>
  <c r="K235" i="2"/>
  <c r="L235" i="2" s="1"/>
  <c r="H236" i="2"/>
  <c r="K236" i="2"/>
  <c r="L236" i="2" s="1"/>
  <c r="H237" i="2"/>
  <c r="K237" i="2"/>
  <c r="L237" i="2" s="1"/>
  <c r="H238" i="2"/>
  <c r="K238" i="2"/>
  <c r="L238" i="2" s="1"/>
  <c r="H239" i="2"/>
  <c r="K239" i="2"/>
  <c r="L239" i="2" s="1"/>
  <c r="H240" i="2"/>
  <c r="K240" i="2"/>
  <c r="L240" i="2" s="1"/>
  <c r="H241" i="2"/>
  <c r="K241" i="2"/>
  <c r="L241" i="2" s="1"/>
  <c r="H242" i="2"/>
  <c r="K242" i="2"/>
  <c r="L242" i="2" s="1"/>
  <c r="H243" i="2"/>
  <c r="K243" i="2"/>
  <c r="L243" i="2" s="1"/>
  <c r="H197" i="2"/>
  <c r="K197" i="2"/>
  <c r="L197" i="2" s="1"/>
  <c r="H198" i="2"/>
  <c r="K198" i="2"/>
  <c r="L198" i="2" s="1"/>
  <c r="H199" i="2"/>
  <c r="K199" i="2"/>
  <c r="L199" i="2" s="1"/>
  <c r="H200" i="2"/>
  <c r="K200" i="2"/>
  <c r="L200" i="2" s="1"/>
  <c r="H201" i="2"/>
  <c r="K201" i="2"/>
  <c r="L201" i="2" s="1"/>
  <c r="H202" i="2"/>
  <c r="K202" i="2"/>
  <c r="L202" i="2" s="1"/>
  <c r="H203" i="2"/>
  <c r="K203" i="2"/>
  <c r="L203" i="2" s="1"/>
  <c r="H204" i="2"/>
  <c r="K204" i="2"/>
  <c r="L204" i="2" s="1"/>
  <c r="H205" i="2"/>
  <c r="K205" i="2"/>
  <c r="L205" i="2" s="1"/>
  <c r="H174" i="2"/>
  <c r="K174" i="2"/>
  <c r="L174" i="2" s="1"/>
  <c r="H175" i="2"/>
  <c r="K175" i="2"/>
  <c r="L175" i="2" s="1"/>
  <c r="H176" i="2"/>
  <c r="K176" i="2"/>
  <c r="L176" i="2" s="1"/>
  <c r="H177" i="2"/>
  <c r="K177" i="2"/>
  <c r="L177" i="2" s="1"/>
  <c r="H178" i="2"/>
  <c r="K178" i="2"/>
  <c r="L178" i="2" s="1"/>
  <c r="H179" i="2"/>
  <c r="K179" i="2"/>
  <c r="L179" i="2" s="1"/>
  <c r="H180" i="2"/>
  <c r="K180" i="2"/>
  <c r="L180" i="2" s="1"/>
  <c r="H181" i="2"/>
  <c r="K181" i="2"/>
  <c r="L181" i="2" s="1"/>
  <c r="H182" i="2"/>
  <c r="K182" i="2"/>
  <c r="L182" i="2" s="1"/>
  <c r="H183" i="2"/>
  <c r="K183" i="2"/>
  <c r="L183" i="2" s="1"/>
  <c r="H184" i="2"/>
  <c r="K184" i="2"/>
  <c r="L184" i="2" s="1"/>
  <c r="H185" i="2"/>
  <c r="K185" i="2"/>
  <c r="L185" i="2" s="1"/>
  <c r="H186" i="2"/>
  <c r="K186" i="2"/>
  <c r="L186" i="2" s="1"/>
  <c r="H187" i="2"/>
  <c r="K187" i="2"/>
  <c r="L187" i="2" s="1"/>
  <c r="H188" i="2"/>
  <c r="K188" i="2"/>
  <c r="L188" i="2" s="1"/>
  <c r="H189" i="2"/>
  <c r="K189" i="2"/>
  <c r="L189" i="2" s="1"/>
  <c r="H190" i="2"/>
  <c r="K190" i="2"/>
  <c r="L190" i="2" s="1"/>
  <c r="H191" i="2"/>
  <c r="K191" i="2"/>
  <c r="L191" i="2" s="1"/>
  <c r="H192" i="2"/>
  <c r="K192" i="2"/>
  <c r="L192" i="2" s="1"/>
  <c r="H193" i="2"/>
  <c r="K193" i="2"/>
  <c r="L193" i="2" s="1"/>
  <c r="H194" i="2"/>
  <c r="K194" i="2"/>
  <c r="L194" i="2" s="1"/>
  <c r="H195" i="2"/>
  <c r="K195" i="2"/>
  <c r="L195" i="2" s="1"/>
  <c r="H196" i="2"/>
  <c r="K196" i="2"/>
  <c r="L196" i="2" s="1"/>
  <c r="B46" i="3" l="1"/>
  <c r="C46" i="3" s="1"/>
  <c r="G26" i="3"/>
  <c r="G21" i="3"/>
  <c r="G34" i="3"/>
  <c r="C25" i="3"/>
  <c r="C26" i="3" s="1"/>
  <c r="B21" i="3"/>
  <c r="C21" i="3" s="1"/>
  <c r="B18" i="3"/>
  <c r="C5" i="3"/>
  <c r="C8" i="3" s="1"/>
  <c r="K172" i="2"/>
  <c r="L172" i="2" s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4" i="2"/>
  <c r="K173" i="2"/>
  <c r="L173" i="2" s="1"/>
  <c r="K171" i="2"/>
  <c r="L171" i="2" s="1"/>
  <c r="K170" i="2"/>
  <c r="L170" i="2" s="1"/>
  <c r="K169" i="2"/>
  <c r="L169" i="2" s="1"/>
  <c r="K168" i="2"/>
  <c r="L168" i="2" s="1"/>
  <c r="K167" i="2"/>
  <c r="L167" i="2" s="1"/>
  <c r="K166" i="2"/>
  <c r="L166" i="2" s="1"/>
  <c r="K165" i="2"/>
  <c r="L165" i="2" s="1"/>
  <c r="K164" i="2"/>
  <c r="L164" i="2" s="1"/>
  <c r="K163" i="2"/>
  <c r="L163" i="2" s="1"/>
  <c r="K162" i="2"/>
  <c r="L162" i="2" s="1"/>
  <c r="K161" i="2"/>
  <c r="L161" i="2" s="1"/>
  <c r="K160" i="2"/>
  <c r="L160" i="2" s="1"/>
  <c r="K159" i="2"/>
  <c r="L159" i="2" s="1"/>
  <c r="K158" i="2"/>
  <c r="L158" i="2" s="1"/>
  <c r="K157" i="2"/>
  <c r="L157" i="2" s="1"/>
  <c r="K156" i="2"/>
  <c r="L156" i="2" s="1"/>
  <c r="K155" i="2"/>
  <c r="L155" i="2" s="1"/>
  <c r="K154" i="2"/>
  <c r="L154" i="2" s="1"/>
  <c r="K153" i="2"/>
  <c r="L153" i="2" s="1"/>
  <c r="K152" i="2"/>
  <c r="L152" i="2" s="1"/>
  <c r="K151" i="2"/>
  <c r="L151" i="2" s="1"/>
  <c r="K150" i="2"/>
  <c r="L150" i="2" s="1"/>
  <c r="K149" i="2"/>
  <c r="L149" i="2" s="1"/>
  <c r="K148" i="2"/>
  <c r="L148" i="2" s="1"/>
  <c r="K147" i="2"/>
  <c r="L147" i="2" s="1"/>
  <c r="K146" i="2"/>
  <c r="L146" i="2" s="1"/>
  <c r="K145" i="2"/>
  <c r="L145" i="2" s="1"/>
  <c r="K144" i="2"/>
  <c r="L144" i="2" s="1"/>
  <c r="K143" i="2"/>
  <c r="L143" i="2" s="1"/>
  <c r="K142" i="2"/>
  <c r="L142" i="2" s="1"/>
  <c r="K141" i="2"/>
  <c r="L141" i="2" s="1"/>
  <c r="K140" i="2"/>
  <c r="L140" i="2" s="1"/>
  <c r="K139" i="2"/>
  <c r="L139" i="2" s="1"/>
  <c r="K138" i="2"/>
  <c r="L138" i="2" s="1"/>
  <c r="K137" i="2"/>
  <c r="L137" i="2" s="1"/>
  <c r="K136" i="2"/>
  <c r="L136" i="2" s="1"/>
  <c r="K135" i="2"/>
  <c r="L135" i="2" s="1"/>
  <c r="K134" i="2"/>
  <c r="L134" i="2" s="1"/>
  <c r="K133" i="2"/>
  <c r="L133" i="2" s="1"/>
  <c r="K132" i="2"/>
  <c r="L132" i="2" s="1"/>
  <c r="K131" i="2"/>
  <c r="L131" i="2" s="1"/>
  <c r="K130" i="2"/>
  <c r="L130" i="2" s="1"/>
  <c r="K129" i="2"/>
  <c r="L129" i="2" s="1"/>
  <c r="K128" i="2"/>
  <c r="L128" i="2" s="1"/>
  <c r="K127" i="2"/>
  <c r="L127" i="2" s="1"/>
  <c r="K126" i="2"/>
  <c r="L126" i="2" s="1"/>
  <c r="K125" i="2"/>
  <c r="L125" i="2" s="1"/>
  <c r="K124" i="2"/>
  <c r="L124" i="2" s="1"/>
  <c r="K123" i="2"/>
  <c r="L123" i="2" s="1"/>
  <c r="K122" i="2"/>
  <c r="L122" i="2" s="1"/>
  <c r="K121" i="2"/>
  <c r="L121" i="2" s="1"/>
  <c r="K120" i="2"/>
  <c r="L120" i="2" s="1"/>
  <c r="K119" i="2"/>
  <c r="L119" i="2" s="1"/>
  <c r="K118" i="2"/>
  <c r="L118" i="2" s="1"/>
  <c r="K117" i="2"/>
  <c r="L117" i="2" s="1"/>
  <c r="K116" i="2"/>
  <c r="L116" i="2" s="1"/>
  <c r="K115" i="2"/>
  <c r="L115" i="2" s="1"/>
  <c r="K114" i="2"/>
  <c r="L114" i="2" s="1"/>
  <c r="K113" i="2"/>
  <c r="L113" i="2" s="1"/>
  <c r="K112" i="2"/>
  <c r="L112" i="2" s="1"/>
  <c r="K111" i="2"/>
  <c r="L111" i="2" s="1"/>
  <c r="K110" i="2"/>
  <c r="L110" i="2" s="1"/>
  <c r="K109" i="2"/>
  <c r="L109" i="2" s="1"/>
  <c r="K108" i="2"/>
  <c r="L108" i="2" s="1"/>
  <c r="K107" i="2"/>
  <c r="L107" i="2" s="1"/>
  <c r="K106" i="2"/>
  <c r="L106" i="2" s="1"/>
  <c r="K105" i="2"/>
  <c r="L105" i="2" s="1"/>
  <c r="K104" i="2"/>
  <c r="L104" i="2" s="1"/>
  <c r="K103" i="2"/>
  <c r="L103" i="2" s="1"/>
  <c r="K102" i="2"/>
  <c r="L102" i="2" s="1"/>
  <c r="K101" i="2"/>
  <c r="L101" i="2" s="1"/>
  <c r="K100" i="2"/>
  <c r="L100" i="2" s="1"/>
  <c r="K99" i="2"/>
  <c r="L99" i="2" s="1"/>
  <c r="K98" i="2"/>
  <c r="L98" i="2" s="1"/>
  <c r="K97" i="2"/>
  <c r="L97" i="2" s="1"/>
  <c r="K96" i="2"/>
  <c r="L96" i="2" s="1"/>
  <c r="K95" i="2"/>
  <c r="L95" i="2" s="1"/>
  <c r="K94" i="2"/>
  <c r="L94" i="2" s="1"/>
  <c r="K93" i="2"/>
  <c r="L93" i="2" s="1"/>
  <c r="K92" i="2"/>
  <c r="L92" i="2" s="1"/>
  <c r="K91" i="2"/>
  <c r="L91" i="2" s="1"/>
  <c r="K90" i="2"/>
  <c r="L90" i="2" s="1"/>
  <c r="K89" i="2"/>
  <c r="L89" i="2" s="1"/>
  <c r="K88" i="2"/>
  <c r="L88" i="2" s="1"/>
  <c r="K87" i="2"/>
  <c r="L87" i="2" s="1"/>
  <c r="K86" i="2"/>
  <c r="L86" i="2" s="1"/>
  <c r="K85" i="2"/>
  <c r="L85" i="2" s="1"/>
  <c r="K84" i="2"/>
  <c r="L84" i="2" s="1"/>
  <c r="K83" i="2"/>
  <c r="L83" i="2" s="1"/>
  <c r="K82" i="2"/>
  <c r="L82" i="2" s="1"/>
  <c r="K81" i="2"/>
  <c r="L81" i="2" s="1"/>
  <c r="K80" i="2"/>
  <c r="L80" i="2" s="1"/>
  <c r="K79" i="2"/>
  <c r="L79" i="2" s="1"/>
  <c r="K78" i="2"/>
  <c r="L78" i="2" s="1"/>
  <c r="K77" i="2"/>
  <c r="L77" i="2" s="1"/>
  <c r="K76" i="2"/>
  <c r="L76" i="2" s="1"/>
  <c r="K75" i="2"/>
  <c r="L75" i="2" s="1"/>
  <c r="K74" i="2"/>
  <c r="L74" i="2" s="1"/>
  <c r="K73" i="2"/>
  <c r="L73" i="2" s="1"/>
  <c r="K72" i="2"/>
  <c r="L72" i="2" s="1"/>
  <c r="K71" i="2"/>
  <c r="L71" i="2" s="1"/>
  <c r="K70" i="2"/>
  <c r="L70" i="2" s="1"/>
  <c r="K69" i="2"/>
  <c r="L69" i="2" s="1"/>
  <c r="K68" i="2"/>
  <c r="L68" i="2" s="1"/>
  <c r="K67" i="2"/>
  <c r="L67" i="2" s="1"/>
  <c r="K66" i="2"/>
  <c r="L66" i="2" s="1"/>
  <c r="K65" i="2"/>
  <c r="L65" i="2" s="1"/>
  <c r="K64" i="2"/>
  <c r="L64" i="2" s="1"/>
  <c r="K63" i="2"/>
  <c r="L63" i="2" s="1"/>
  <c r="K62" i="2"/>
  <c r="L62" i="2" s="1"/>
  <c r="K61" i="2"/>
  <c r="L61" i="2" s="1"/>
  <c r="K60" i="2"/>
  <c r="L60" i="2" s="1"/>
  <c r="K59" i="2"/>
  <c r="L59" i="2" s="1"/>
  <c r="K58" i="2"/>
  <c r="L58" i="2" s="1"/>
  <c r="K57" i="2"/>
  <c r="L57" i="2" s="1"/>
  <c r="K56" i="2"/>
  <c r="L56" i="2" s="1"/>
  <c r="K55" i="2"/>
  <c r="L55" i="2" s="1"/>
  <c r="K54" i="2"/>
  <c r="L54" i="2" s="1"/>
  <c r="K53" i="2"/>
  <c r="L53" i="2" s="1"/>
  <c r="K52" i="2"/>
  <c r="L52" i="2" s="1"/>
  <c r="K51" i="2"/>
  <c r="L51" i="2" s="1"/>
  <c r="K50" i="2"/>
  <c r="L50" i="2" s="1"/>
  <c r="K49" i="2"/>
  <c r="L49" i="2" s="1"/>
  <c r="K48" i="2"/>
  <c r="L48" i="2" s="1"/>
  <c r="K47" i="2"/>
  <c r="L47" i="2" s="1"/>
  <c r="K46" i="2"/>
  <c r="L46" i="2" s="1"/>
  <c r="K45" i="2"/>
  <c r="L45" i="2" s="1"/>
  <c r="K44" i="2"/>
  <c r="L44" i="2" s="1"/>
  <c r="K43" i="2"/>
  <c r="L43" i="2" s="1"/>
  <c r="K42" i="2"/>
  <c r="L42" i="2" s="1"/>
  <c r="K41" i="2"/>
  <c r="L41" i="2" s="1"/>
  <c r="K40" i="2"/>
  <c r="L40" i="2" s="1"/>
  <c r="K39" i="2"/>
  <c r="L39" i="2" s="1"/>
  <c r="K38" i="2"/>
  <c r="L38" i="2" s="1"/>
  <c r="K37" i="2"/>
  <c r="L37" i="2" s="1"/>
  <c r="K36" i="2"/>
  <c r="L36" i="2" s="1"/>
  <c r="K35" i="2"/>
  <c r="L35" i="2" s="1"/>
  <c r="K34" i="2"/>
  <c r="L34" i="2" s="1"/>
  <c r="K33" i="2"/>
  <c r="L33" i="2" s="1"/>
  <c r="K32" i="2"/>
  <c r="L32" i="2" s="1"/>
  <c r="K31" i="2"/>
  <c r="L31" i="2" s="1"/>
  <c r="K30" i="2"/>
  <c r="L30" i="2" s="1"/>
  <c r="K29" i="2"/>
  <c r="L29" i="2" s="1"/>
  <c r="K28" i="2"/>
  <c r="L28" i="2" s="1"/>
  <c r="K27" i="2"/>
  <c r="L27" i="2" s="1"/>
  <c r="K26" i="2"/>
  <c r="L26" i="2" s="1"/>
  <c r="K25" i="2"/>
  <c r="L25" i="2" s="1"/>
  <c r="L24" i="2"/>
  <c r="K23" i="2"/>
  <c r="L23" i="2" s="1"/>
  <c r="K22" i="2"/>
  <c r="L22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L5" i="2"/>
  <c r="K4" i="2"/>
  <c r="L4" i="2" s="1"/>
  <c r="D15" i="1"/>
  <c r="D14" i="1"/>
  <c r="D16" i="1" l="1"/>
  <c r="B33" i="1"/>
  <c r="B17" i="3"/>
  <c r="B2" i="4"/>
  <c r="C4" i="3"/>
  <c r="O3" i="2"/>
  <c r="G46" i="3"/>
  <c r="B34" i="3"/>
  <c r="C34" i="3" s="1"/>
  <c r="C17" i="3" l="1"/>
  <c r="C20" i="3" s="1"/>
  <c r="B27" i="3"/>
  <c r="G1" i="4"/>
  <c r="B20" i="3"/>
  <c r="B4" i="2"/>
  <c r="B5" i="2" s="1"/>
  <c r="D5" i="2" s="1"/>
  <c r="B10" i="2" l="1"/>
  <c r="J314" i="2" s="1"/>
  <c r="C36" i="3"/>
  <c r="C48" i="3" s="1"/>
  <c r="G36" i="3"/>
  <c r="G48" i="3"/>
  <c r="B36" i="3"/>
  <c r="B48" i="3" s="1"/>
  <c r="J79" i="2" l="1"/>
  <c r="J51" i="2"/>
  <c r="J154" i="2"/>
  <c r="J109" i="2"/>
  <c r="J159" i="2"/>
  <c r="J98" i="2"/>
  <c r="J42" i="2"/>
  <c r="J287" i="2"/>
  <c r="J169" i="2"/>
  <c r="J140" i="2"/>
  <c r="J113" i="2"/>
  <c r="J78" i="2"/>
  <c r="J147" i="2"/>
  <c r="J13" i="2"/>
  <c r="J132" i="2"/>
  <c r="J167" i="2"/>
  <c r="J81" i="2"/>
  <c r="J5" i="2"/>
  <c r="J68" i="2"/>
  <c r="J12" i="2"/>
  <c r="J324" i="2"/>
  <c r="J45" i="2"/>
  <c r="J23" i="2"/>
  <c r="J59" i="2"/>
  <c r="J22" i="2"/>
  <c r="J325" i="2"/>
  <c r="J123" i="2"/>
  <c r="J162" i="2"/>
  <c r="J111" i="2"/>
  <c r="J133" i="2"/>
  <c r="J25" i="2"/>
  <c r="J108" i="2"/>
  <c r="J52" i="2"/>
  <c r="J176" i="2"/>
  <c r="J193" i="2"/>
  <c r="J143" i="2"/>
  <c r="J19" i="2"/>
  <c r="J172" i="2"/>
  <c r="J152" i="2"/>
  <c r="J130" i="2"/>
  <c r="J63" i="2"/>
  <c r="J163" i="2"/>
  <c r="J101" i="2"/>
  <c r="J65" i="2"/>
  <c r="J149" i="2"/>
  <c r="J122" i="2"/>
  <c r="J94" i="2"/>
  <c r="J66" i="2"/>
  <c r="J36" i="2"/>
  <c r="J10" i="2"/>
  <c r="J304" i="2"/>
  <c r="J263" i="2"/>
  <c r="J127" i="2"/>
  <c r="J61" i="2"/>
  <c r="J164" i="2"/>
  <c r="J144" i="2"/>
  <c r="J119" i="2"/>
  <c r="J31" i="2"/>
  <c r="J145" i="2"/>
  <c r="J121" i="2"/>
  <c r="J33" i="2"/>
  <c r="J107" i="2"/>
  <c r="J110" i="2"/>
  <c r="J84" i="2"/>
  <c r="J54" i="2"/>
  <c r="J26" i="2"/>
  <c r="J205" i="2"/>
  <c r="J261" i="2"/>
  <c r="J297" i="2"/>
  <c r="J175" i="2"/>
  <c r="J165" i="2"/>
  <c r="J135" i="2"/>
  <c r="J91" i="2"/>
  <c r="J117" i="2"/>
  <c r="J29" i="2"/>
  <c r="J170" i="2"/>
  <c r="J160" i="2"/>
  <c r="J148" i="2"/>
  <c r="J138" i="2"/>
  <c r="J128" i="2"/>
  <c r="J95" i="2"/>
  <c r="J55" i="2"/>
  <c r="J15" i="2"/>
  <c r="J155" i="2"/>
  <c r="J83" i="2"/>
  <c r="J93" i="2"/>
  <c r="J97" i="2"/>
  <c r="J57" i="2"/>
  <c r="J17" i="2"/>
  <c r="J129" i="2"/>
  <c r="J27" i="2"/>
  <c r="J118" i="2"/>
  <c r="J106" i="2"/>
  <c r="J90" i="2"/>
  <c r="J76" i="2"/>
  <c r="J62" i="2"/>
  <c r="J46" i="2"/>
  <c r="J34" i="2"/>
  <c r="J20" i="2"/>
  <c r="J288" i="2"/>
  <c r="J183" i="2"/>
  <c r="J334" i="2"/>
  <c r="J268" i="2"/>
  <c r="J326" i="2"/>
  <c r="J180" i="2"/>
  <c r="J153" i="2"/>
  <c r="J131" i="2"/>
  <c r="J75" i="2"/>
  <c r="J69" i="2"/>
  <c r="J21" i="2"/>
  <c r="J168" i="2"/>
  <c r="J156" i="2"/>
  <c r="J146" i="2"/>
  <c r="J136" i="2"/>
  <c r="J124" i="2"/>
  <c r="J87" i="2"/>
  <c r="J47" i="2"/>
  <c r="J171" i="2"/>
  <c r="J151" i="2"/>
  <c r="J43" i="2"/>
  <c r="J53" i="2"/>
  <c r="J89" i="2"/>
  <c r="J49" i="2"/>
  <c r="J173" i="2"/>
  <c r="J115" i="2"/>
  <c r="J11" i="2"/>
  <c r="J116" i="2"/>
  <c r="J100" i="2"/>
  <c r="J86" i="2"/>
  <c r="J74" i="2"/>
  <c r="J58" i="2"/>
  <c r="J44" i="2"/>
  <c r="J30" i="2"/>
  <c r="J14" i="2"/>
  <c r="J309" i="2"/>
  <c r="J178" i="2"/>
  <c r="J290" i="2"/>
  <c r="J308" i="2"/>
  <c r="J249" i="2"/>
  <c r="J280" i="2"/>
  <c r="J253" i="2"/>
  <c r="J182" i="2"/>
  <c r="J300" i="2"/>
  <c r="J545" i="2"/>
  <c r="J283" i="2"/>
  <c r="J264" i="2"/>
  <c r="J329" i="2"/>
  <c r="J187" i="2"/>
  <c r="J328" i="2"/>
  <c r="J317" i="2"/>
  <c r="J303" i="2"/>
  <c r="J177" i="2"/>
  <c r="J190" i="2"/>
  <c r="J282" i="2"/>
  <c r="J260" i="2"/>
  <c r="J215" i="2"/>
  <c r="D10" i="2"/>
  <c r="J244" i="2"/>
  <c r="J258" i="2"/>
  <c r="J284" i="2"/>
  <c r="J226" i="2"/>
  <c r="J275" i="2"/>
  <c r="J331" i="2"/>
  <c r="J174" i="2"/>
  <c r="J322" i="2"/>
  <c r="J299" i="2"/>
  <c r="J294" i="2"/>
  <c r="J313" i="2"/>
  <c r="J307" i="2"/>
  <c r="J270" i="2"/>
  <c r="J251" i="2"/>
  <c r="J269" i="2"/>
  <c r="J200" i="2"/>
  <c r="J196" i="2"/>
  <c r="J273" i="2"/>
  <c r="J271" i="2"/>
  <c r="J208" i="2"/>
  <c r="J438" i="2"/>
  <c r="J441" i="2"/>
  <c r="J444" i="2"/>
  <c r="J449" i="2"/>
  <c r="J452" i="2"/>
  <c r="J470" i="2"/>
  <c r="J473" i="2"/>
  <c r="J476" i="2"/>
  <c r="J481" i="2"/>
  <c r="J484" i="2"/>
  <c r="J494" i="2"/>
  <c r="J497" i="2"/>
  <c r="J500" i="2"/>
  <c r="J510" i="2"/>
  <c r="J513" i="2"/>
  <c r="J516" i="2"/>
  <c r="J526" i="2"/>
  <c r="J529" i="2"/>
  <c r="J532" i="2"/>
  <c r="J542" i="2"/>
  <c r="J544" i="2"/>
  <c r="J524" i="2"/>
  <c r="J537" i="2"/>
  <c r="J540" i="2"/>
  <c r="J437" i="2"/>
  <c r="J440" i="2"/>
  <c r="J446" i="2"/>
  <c r="J458" i="2"/>
  <c r="J466" i="2"/>
  <c r="J469" i="2"/>
  <c r="J472" i="2"/>
  <c r="J478" i="2"/>
  <c r="J490" i="2"/>
  <c r="J493" i="2"/>
  <c r="J496" i="2"/>
  <c r="J506" i="2"/>
  <c r="J509" i="2"/>
  <c r="J512" i="2"/>
  <c r="J522" i="2"/>
  <c r="J525" i="2"/>
  <c r="J528" i="2"/>
  <c r="J538" i="2"/>
  <c r="J541" i="2"/>
  <c r="J454" i="2"/>
  <c r="J457" i="2"/>
  <c r="J460" i="2"/>
  <c r="J465" i="2"/>
  <c r="J468" i="2"/>
  <c r="J486" i="2"/>
  <c r="J489" i="2"/>
  <c r="J492" i="2"/>
  <c r="J502" i="2"/>
  <c r="J505" i="2"/>
  <c r="J508" i="2"/>
  <c r="J518" i="2"/>
  <c r="J521" i="2"/>
  <c r="J534" i="2"/>
  <c r="J442" i="2"/>
  <c r="J450" i="2"/>
  <c r="J453" i="2"/>
  <c r="J456" i="2"/>
  <c r="J462" i="2"/>
  <c r="J474" i="2"/>
  <c r="J482" i="2"/>
  <c r="J485" i="2"/>
  <c r="J488" i="2"/>
  <c r="J498" i="2"/>
  <c r="J501" i="2"/>
  <c r="J504" i="2"/>
  <c r="J514" i="2"/>
  <c r="J517" i="2"/>
  <c r="J520" i="2"/>
  <c r="J530" i="2"/>
  <c r="J533" i="2"/>
  <c r="J536" i="2"/>
  <c r="J523" i="2"/>
  <c r="J467" i="2"/>
  <c r="J417" i="2"/>
  <c r="J401" i="2"/>
  <c r="J385" i="2"/>
  <c r="J369" i="2"/>
  <c r="J353" i="2"/>
  <c r="J339" i="2"/>
  <c r="J495" i="2"/>
  <c r="J439" i="2"/>
  <c r="J430" i="2"/>
  <c r="J422" i="2"/>
  <c r="J407" i="2"/>
  <c r="J391" i="2"/>
  <c r="J375" i="2"/>
  <c r="J359" i="2"/>
  <c r="J343" i="2"/>
  <c r="J531" i="2"/>
  <c r="J480" i="2"/>
  <c r="J448" i="2"/>
  <c r="J410" i="2"/>
  <c r="J394" i="2"/>
  <c r="J378" i="2"/>
  <c r="J362" i="2"/>
  <c r="J346" i="2"/>
  <c r="J519" i="2"/>
  <c r="J455" i="2"/>
  <c r="J429" i="2"/>
  <c r="J421" i="2"/>
  <c r="J408" i="2"/>
  <c r="J392" i="2"/>
  <c r="J376" i="2"/>
  <c r="J360" i="2"/>
  <c r="J344" i="2"/>
  <c r="J507" i="2"/>
  <c r="J464" i="2"/>
  <c r="J414" i="2"/>
  <c r="J398" i="2"/>
  <c r="J382" i="2"/>
  <c r="J366" i="2"/>
  <c r="J350" i="2"/>
  <c r="J335" i="2"/>
  <c r="J477" i="2"/>
  <c r="J436" i="2"/>
  <c r="J428" i="2"/>
  <c r="J420" i="2"/>
  <c r="J404" i="2"/>
  <c r="J388" i="2"/>
  <c r="J372" i="2"/>
  <c r="J356" i="2"/>
  <c r="J340" i="2"/>
  <c r="J515" i="2"/>
  <c r="J475" i="2"/>
  <c r="J443" i="2"/>
  <c r="J405" i="2"/>
  <c r="J389" i="2"/>
  <c r="J373" i="2"/>
  <c r="J357" i="2"/>
  <c r="J341" i="2"/>
  <c r="J503" i="2"/>
  <c r="J435" i="2"/>
  <c r="J427" i="2"/>
  <c r="J419" i="2"/>
  <c r="J403" i="2"/>
  <c r="J387" i="2"/>
  <c r="J371" i="2"/>
  <c r="J355" i="2"/>
  <c r="J338" i="2"/>
  <c r="J527" i="2"/>
  <c r="J413" i="2"/>
  <c r="J381" i="2"/>
  <c r="J349" i="2"/>
  <c r="J461" i="2"/>
  <c r="J423" i="2"/>
  <c r="J395" i="2"/>
  <c r="J363" i="2"/>
  <c r="J491" i="2"/>
  <c r="J459" i="2"/>
  <c r="J409" i="2"/>
  <c r="J393" i="2"/>
  <c r="J377" i="2"/>
  <c r="J361" i="2"/>
  <c r="J345" i="2"/>
  <c r="J543" i="2"/>
  <c r="J471" i="2"/>
  <c r="J434" i="2"/>
  <c r="J426" i="2"/>
  <c r="J415" i="2"/>
  <c r="J399" i="2"/>
  <c r="J383" i="2"/>
  <c r="J367" i="2"/>
  <c r="J351" i="2"/>
  <c r="J336" i="2"/>
  <c r="J499" i="2"/>
  <c r="J463" i="2"/>
  <c r="J418" i="2"/>
  <c r="J402" i="2"/>
  <c r="J386" i="2"/>
  <c r="J370" i="2"/>
  <c r="J354" i="2"/>
  <c r="J337" i="2"/>
  <c r="J487" i="2"/>
  <c r="J433" i="2"/>
  <c r="J425" i="2"/>
  <c r="J416" i="2"/>
  <c r="J400" i="2"/>
  <c r="J384" i="2"/>
  <c r="J368" i="2"/>
  <c r="J352" i="2"/>
  <c r="J539" i="2"/>
  <c r="J479" i="2"/>
  <c r="J447" i="2"/>
  <c r="J406" i="2"/>
  <c r="J390" i="2"/>
  <c r="J374" i="2"/>
  <c r="J358" i="2"/>
  <c r="J342" i="2"/>
  <c r="J511" i="2"/>
  <c r="J445" i="2"/>
  <c r="J432" i="2"/>
  <c r="J424" i="2"/>
  <c r="J412" i="2"/>
  <c r="J396" i="2"/>
  <c r="J380" i="2"/>
  <c r="J364" i="2"/>
  <c r="J348" i="2"/>
  <c r="J483" i="2"/>
  <c r="J451" i="2"/>
  <c r="J397" i="2"/>
  <c r="J365" i="2"/>
  <c r="J535" i="2"/>
  <c r="J431" i="2"/>
  <c r="J411" i="2"/>
  <c r="J379" i="2"/>
  <c r="J347" i="2"/>
  <c r="J311" i="2"/>
  <c r="F12" i="2"/>
  <c r="A14" i="2" s="1"/>
  <c r="J114" i="2"/>
  <c r="J102" i="2"/>
  <c r="J92" i="2"/>
  <c r="J82" i="2"/>
  <c r="J70" i="2"/>
  <c r="J60" i="2"/>
  <c r="J50" i="2"/>
  <c r="J38" i="2"/>
  <c r="J28" i="2"/>
  <c r="J18" i="2"/>
  <c r="J6" i="2"/>
  <c r="J252" i="2"/>
  <c r="J274" i="2"/>
  <c r="J262" i="2"/>
  <c r="J259" i="2"/>
  <c r="J277" i="2"/>
  <c r="J292" i="2"/>
  <c r="J278" i="2"/>
  <c r="J265" i="2"/>
  <c r="J272" i="2"/>
  <c r="J250" i="2"/>
  <c r="J295" i="2"/>
  <c r="J312" i="2"/>
  <c r="J298" i="2"/>
  <c r="J285" i="2"/>
  <c r="J181" i="2"/>
  <c r="J184" i="2"/>
  <c r="J186" i="2"/>
  <c r="J318" i="2"/>
  <c r="J237" i="2"/>
  <c r="J323" i="2"/>
  <c r="J231" i="2"/>
  <c r="J210" i="2"/>
  <c r="J255" i="2"/>
  <c r="J305" i="2"/>
  <c r="J242" i="2"/>
  <c r="J221" i="2"/>
  <c r="J179" i="2"/>
  <c r="J239" i="2"/>
  <c r="J229" i="2"/>
  <c r="J218" i="2"/>
  <c r="J207" i="2"/>
  <c r="J246" i="2"/>
  <c r="J332" i="2"/>
  <c r="J333" i="2"/>
  <c r="J204" i="2"/>
  <c r="J202" i="2"/>
  <c r="J234" i="2"/>
  <c r="J223" i="2"/>
  <c r="J213" i="2"/>
  <c r="J248" i="2"/>
  <c r="J291" i="2"/>
  <c r="J195" i="2"/>
  <c r="J243" i="2"/>
  <c r="J238" i="2"/>
  <c r="J233" i="2"/>
  <c r="J227" i="2"/>
  <c r="J222" i="2"/>
  <c r="J217" i="2"/>
  <c r="J211" i="2"/>
  <c r="J206" i="2"/>
  <c r="J302" i="2"/>
  <c r="J289" i="2"/>
  <c r="J201" i="2"/>
  <c r="J192" i="2"/>
  <c r="J254" i="2"/>
  <c r="J241" i="2"/>
  <c r="J235" i="2"/>
  <c r="J230" i="2"/>
  <c r="J225" i="2"/>
  <c r="J219" i="2"/>
  <c r="J214" i="2"/>
  <c r="J209" i="2"/>
  <c r="J161" i="2"/>
  <c r="J139" i="2"/>
  <c r="J125" i="2"/>
  <c r="J67" i="2"/>
  <c r="J85" i="2"/>
  <c r="J37" i="2"/>
  <c r="J4" i="2"/>
  <c r="J166" i="2"/>
  <c r="J158" i="2"/>
  <c r="J150" i="2"/>
  <c r="J142" i="2"/>
  <c r="J134" i="2"/>
  <c r="J126" i="2"/>
  <c r="J103" i="2"/>
  <c r="J71" i="2"/>
  <c r="J39" i="2"/>
  <c r="J7" i="2"/>
  <c r="J157" i="2"/>
  <c r="J141" i="2"/>
  <c r="J35" i="2"/>
  <c r="J77" i="2"/>
  <c r="J105" i="2"/>
  <c r="J73" i="2"/>
  <c r="J41" i="2"/>
  <c r="J9" i="2"/>
  <c r="J137" i="2"/>
  <c r="J99" i="2"/>
  <c r="B4" i="4"/>
  <c r="D4" i="4" s="1"/>
  <c r="J120" i="2"/>
  <c r="J112" i="2"/>
  <c r="J104" i="2"/>
  <c r="J96" i="2"/>
  <c r="J88" i="2"/>
  <c r="J80" i="2"/>
  <c r="J72" i="2"/>
  <c r="J64" i="2"/>
  <c r="J56" i="2"/>
  <c r="J48" i="2"/>
  <c r="J40" i="2"/>
  <c r="J32" i="2"/>
  <c r="J24" i="2"/>
  <c r="J16" i="2"/>
  <c r="J8" i="2"/>
  <c r="J245" i="2"/>
  <c r="J189" i="2"/>
  <c r="J197" i="2"/>
  <c r="J319" i="2"/>
  <c r="J320" i="2"/>
  <c r="J306" i="2"/>
  <c r="J293" i="2"/>
  <c r="J276" i="2"/>
  <c r="J247" i="2"/>
  <c r="J310" i="2"/>
  <c r="J281" i="2"/>
  <c r="J256" i="2"/>
  <c r="J188" i="2"/>
  <c r="J203" i="2"/>
  <c r="J327" i="2"/>
  <c r="J296" i="2"/>
  <c r="J267" i="2"/>
  <c r="J330" i="2"/>
  <c r="J301" i="2"/>
  <c r="J198" i="2"/>
  <c r="J315" i="2"/>
  <c r="J191" i="2"/>
  <c r="J199" i="2"/>
  <c r="J316" i="2"/>
  <c r="J286" i="2"/>
  <c r="J257" i="2"/>
  <c r="J321" i="2"/>
  <c r="J185" i="2"/>
  <c r="J266" i="2"/>
  <c r="J279" i="2"/>
  <c r="J194" i="2"/>
  <c r="J240" i="2"/>
  <c r="J236" i="2"/>
  <c r="J232" i="2"/>
  <c r="J228" i="2"/>
  <c r="J224" i="2"/>
  <c r="J220" i="2"/>
  <c r="J216" i="2"/>
  <c r="J212" i="2"/>
  <c r="C7" i="4" l="1"/>
  <c r="C8" i="4" s="1"/>
  <c r="C9" i="4" s="1"/>
  <c r="I7" i="4"/>
  <c r="I8" i="4" s="1"/>
  <c r="B41" i="3" s="1"/>
  <c r="G7" i="4"/>
  <c r="G8" i="4" s="1"/>
  <c r="G9" i="4" s="1"/>
  <c r="B7" i="4"/>
  <c r="B8" i="4" s="1"/>
  <c r="B9" i="4" s="1"/>
  <c r="E7" i="4"/>
  <c r="E8" i="4" s="1"/>
  <c r="H7" i="4"/>
  <c r="H8" i="4" s="1"/>
  <c r="D7" i="4"/>
  <c r="D8" i="4" s="1"/>
  <c r="D9" i="4" s="1"/>
  <c r="F7" i="4"/>
  <c r="F8" i="4" s="1"/>
  <c r="E9" i="4" l="1"/>
  <c r="B29" i="3"/>
  <c r="G29" i="3" s="1"/>
  <c r="G31" i="3" s="1"/>
  <c r="G33" i="3" s="1"/>
  <c r="G35" i="3" s="1"/>
  <c r="I9" i="4"/>
  <c r="F9" i="4"/>
  <c r="H9" i="4"/>
  <c r="G41" i="3"/>
  <c r="G43" i="3" s="1"/>
  <c r="G45" i="3" s="1"/>
  <c r="G47" i="3" s="1"/>
  <c r="B43" i="3"/>
  <c r="B45" i="3" s="1"/>
  <c r="B31" i="3" l="1"/>
  <c r="B33" i="3" s="1"/>
  <c r="B47" i="3"/>
  <c r="B49" i="3" s="1"/>
  <c r="B50" i="3" s="1"/>
  <c r="B51" i="3" s="1"/>
  <c r="C43" i="3"/>
  <c r="C45" i="3" s="1"/>
  <c r="C47" i="3" s="1"/>
  <c r="C49" i="3" s="1"/>
  <c r="C50" i="3" s="1"/>
  <c r="C51" i="3" s="1"/>
  <c r="G37" i="3"/>
  <c r="G38" i="3" s="1"/>
  <c r="G39" i="3" s="1"/>
  <c r="I35" i="3"/>
  <c r="I47" i="3"/>
  <c r="G49" i="3"/>
  <c r="G50" i="3" s="1"/>
  <c r="G51" i="3" s="1"/>
  <c r="C31" i="3" l="1"/>
  <c r="B35" i="3"/>
  <c r="B37" i="3" s="1"/>
  <c r="B38" i="3" s="1"/>
  <c r="B39" i="3" s="1"/>
  <c r="C33" i="3" l="1"/>
  <c r="C35" i="3" s="1"/>
  <c r="C37" i="3" s="1"/>
  <c r="C38" i="3" s="1"/>
  <c r="C3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PK</author>
  </authors>
  <commentList>
    <comment ref="C12" authorId="0" shapeId="0" xr:uid="{6552C848-B2B9-49BC-87A2-14E5152DBDB6}">
      <text>
        <r>
          <rPr>
            <sz val="9"/>
            <color indexed="81"/>
            <rFont val="Tahoma"/>
            <family val="2"/>
          </rPr>
          <t>Winter DA Biomechanics and motor control of human movement</t>
        </r>
      </text>
    </comment>
    <comment ref="A27" authorId="0" shapeId="0" xr:uid="{0531BA4D-15BF-4944-8F23-A6E303731EAF}">
      <text>
        <r>
          <rPr>
            <b/>
            <sz val="9"/>
            <color indexed="81"/>
            <rFont val="Tahoma"/>
            <charset val="1"/>
          </rPr>
          <t>donc sans tenir compte du théorème des axes //</t>
        </r>
      </text>
    </comment>
  </commentList>
</comments>
</file>

<file path=xl/sharedStrings.xml><?xml version="1.0" encoding="utf-8"?>
<sst xmlns="http://schemas.openxmlformats.org/spreadsheetml/2006/main" count="205" uniqueCount="115">
  <si>
    <t>kg</t>
  </si>
  <si>
    <t>m</t>
  </si>
  <si>
    <t>en supposant que le CG se trouve à 43% de la tête</t>
  </si>
  <si>
    <t>g:</t>
  </si>
  <si>
    <t>m/s²</t>
  </si>
  <si>
    <t>s</t>
  </si>
  <si>
    <t>m/s</t>
  </si>
  <si>
    <t>km/h</t>
  </si>
  <si>
    <t>Parabole</t>
  </si>
  <si>
    <t>McConville J.T.</t>
  </si>
  <si>
    <t>1/12(d²+L²)*m</t>
  </si>
  <si>
    <r>
      <t>D</t>
    </r>
    <r>
      <rPr>
        <vertAlign val="subscript"/>
        <sz val="11"/>
        <color theme="1"/>
        <rFont val="Calibri"/>
        <family val="2"/>
        <scheme val="minor"/>
      </rPr>
      <t>ap</t>
    </r>
  </si>
  <si>
    <t>kgm²</t>
  </si>
  <si>
    <t>Ecin</t>
  </si>
  <si>
    <t>J</t>
  </si>
  <si>
    <t>Vo</t>
  </si>
  <si>
    <t>a</t>
  </si>
  <si>
    <t>N</t>
  </si>
  <si>
    <t>Force</t>
  </si>
  <si>
    <r>
      <t>I</t>
    </r>
    <r>
      <rPr>
        <vertAlign val="subscript"/>
        <sz val="11"/>
        <color theme="1"/>
        <rFont val="Calibri"/>
        <family val="2"/>
        <scheme val="minor"/>
      </rPr>
      <t>CG</t>
    </r>
  </si>
  <si>
    <t>w</t>
  </si>
  <si>
    <t>rad/s</t>
  </si>
  <si>
    <t>rad/s²</t>
  </si>
  <si>
    <t>rad</t>
  </si>
  <si>
    <t>°</t>
  </si>
  <si>
    <t>°/s</t>
  </si>
  <si>
    <t>Age:</t>
  </si>
  <si>
    <t>takeoff distance (cf.Cross p. 95)</t>
  </si>
  <si>
    <t>Distance head - CM</t>
  </si>
  <si>
    <t>Distance CM - feet</t>
  </si>
  <si>
    <t>BMI ( )</t>
  </si>
  <si>
    <t>Height of window sill</t>
  </si>
  <si>
    <t>Thickness of window sill</t>
  </si>
  <si>
    <t>Height of fall (wall of facade)</t>
  </si>
  <si>
    <t>Height of fall (together with the distance CM-feet)</t>
  </si>
  <si>
    <t>Victim XY, born on 00/00/2019</t>
  </si>
  <si>
    <t>Judicial investigation:</t>
  </si>
  <si>
    <t>Height (autopsy report p )</t>
  </si>
  <si>
    <t>Body mass (autopsy report p )</t>
  </si>
  <si>
    <t>years</t>
  </si>
  <si>
    <t>the author makes no warranties with respect to the accuracy</t>
  </si>
  <si>
    <t>or completeness of the contents of this sheets together with the formulas</t>
  </si>
  <si>
    <t>The strategies and advice herin may not be suitable to your situation. You should consult with a professional when appropriate</t>
  </si>
  <si>
    <t>Anthropometric tables:</t>
  </si>
  <si>
    <t>Body position on the ground</t>
  </si>
  <si>
    <t>nearly perpendicular to the facade</t>
  </si>
  <si>
    <t>Head pointing towards the street</t>
  </si>
  <si>
    <t>Feet pointing towards the facade</t>
  </si>
  <si>
    <t>Body impact on …</t>
  </si>
  <si>
    <t>Distance feet / facade</t>
  </si>
  <si>
    <t>Thickness of window sill, if victim stands inside the room</t>
  </si>
  <si>
    <t>Distance …</t>
  </si>
  <si>
    <t xml:space="preserve">Runup horiz dist </t>
  </si>
  <si>
    <t>Horizontal distance</t>
  </si>
  <si>
    <t>Length head and trunk (43.8%)</t>
  </si>
  <si>
    <t>Length lower extremity (56.2%)</t>
  </si>
  <si>
    <t>Height</t>
  </si>
  <si>
    <t>Time</t>
  </si>
  <si>
    <t>Horiz distance</t>
  </si>
  <si>
    <t>final speed (vertical)</t>
  </si>
  <si>
    <t>Launch speed</t>
  </si>
  <si>
    <t xml:space="preserve">Displacment of CM with an initial launch speed of </t>
  </si>
  <si>
    <t>time</t>
  </si>
  <si>
    <t>Vertical speed</t>
  </si>
  <si>
    <t>Energy</t>
  </si>
  <si>
    <t>'Horizontal force for launch speed enough to overcome a horizontal distance of</t>
  </si>
  <si>
    <t>Weight</t>
  </si>
  <si>
    <t>'Launch speed init</t>
  </si>
  <si>
    <t>Push duration</t>
  </si>
  <si>
    <t>acceleration</t>
  </si>
  <si>
    <t>Rotations and moments of inertia</t>
  </si>
  <si>
    <r>
      <t>M</t>
    </r>
    <r>
      <rPr>
        <vertAlign val="subscript"/>
        <sz val="14"/>
        <color theme="1"/>
        <rFont val="Calibri"/>
        <family val="2"/>
        <scheme val="minor"/>
      </rPr>
      <t>in long axis</t>
    </r>
  </si>
  <si>
    <t>Left right axis</t>
  </si>
  <si>
    <t>Long axis</t>
  </si>
  <si>
    <r>
      <t>D</t>
    </r>
    <r>
      <rPr>
        <vertAlign val="subscript"/>
        <sz val="11"/>
        <color theme="1"/>
        <rFont val="Calibri"/>
        <family val="2"/>
        <scheme val="minor"/>
      </rPr>
      <t>left/right</t>
    </r>
  </si>
  <si>
    <r>
      <t>M</t>
    </r>
    <r>
      <rPr>
        <vertAlign val="subscript"/>
        <sz val="14"/>
        <color theme="1"/>
        <rFont val="Calibri"/>
        <family val="2"/>
        <scheme val="minor"/>
      </rPr>
      <t>in l/r</t>
    </r>
  </si>
  <si>
    <t>Parallel-Axis theorem</t>
  </si>
  <si>
    <t>Distance axis-CM</t>
  </si>
  <si>
    <t>sill</t>
  </si>
  <si>
    <t>ankle</t>
  </si>
  <si>
    <t>Distance ground - axis (sill or ankle)</t>
  </si>
  <si>
    <t>Lever arm</t>
  </si>
  <si>
    <t>Distance pushing force / ground</t>
  </si>
  <si>
    <t>Distance force / axis</t>
  </si>
  <si>
    <t>Lever arm if axis on the height of CM</t>
  </si>
  <si>
    <t xml:space="preserve">Force horiz necessary </t>
  </si>
  <si>
    <t>duration of this force</t>
  </si>
  <si>
    <t>% of the force</t>
  </si>
  <si>
    <t>Force for rot</t>
  </si>
  <si>
    <t>Fall time</t>
  </si>
  <si>
    <t>angle of rotation</t>
  </si>
  <si>
    <t>rotation laps</t>
  </si>
  <si>
    <t>2) Less Force with a longer duration</t>
  </si>
  <si>
    <t xml:space="preserve">1) Force horiz necessary </t>
  </si>
  <si>
    <t>Laps</t>
  </si>
  <si>
    <t>% force</t>
  </si>
  <si>
    <t>prone / supine</t>
  </si>
  <si>
    <t>laps (revolutions)</t>
  </si>
  <si>
    <t>for calculations:</t>
  </si>
  <si>
    <r>
      <t>// Axis theorem                          I</t>
    </r>
    <r>
      <rPr>
        <vertAlign val="subscript"/>
        <sz val="11"/>
        <color theme="1"/>
        <rFont val="Calibri"/>
        <family val="2"/>
        <scheme val="minor"/>
      </rPr>
      <t>+down sill or ankle</t>
    </r>
  </si>
  <si>
    <t>r (lever arm)</t>
  </si>
  <si>
    <r>
      <rPr>
        <sz val="11"/>
        <color theme="1"/>
        <rFont val="Symbol"/>
        <family val="1"/>
        <charset val="2"/>
      </rPr>
      <t>a</t>
    </r>
    <r>
      <rPr>
        <sz val="11"/>
        <color theme="1"/>
        <rFont val="Calibri"/>
        <family val="2"/>
        <scheme val="minor"/>
      </rPr>
      <t xml:space="preserve"> = F r/I</t>
    </r>
  </si>
  <si>
    <r>
      <t>with I = M</t>
    </r>
    <r>
      <rPr>
        <vertAlign val="subscript"/>
        <sz val="11"/>
        <color theme="1"/>
        <rFont val="Calibri"/>
        <family val="2"/>
        <scheme val="minor"/>
      </rPr>
      <t>in</t>
    </r>
  </si>
  <si>
    <t xml:space="preserve">parallelepiped </t>
  </si>
  <si>
    <t>Height (L)</t>
  </si>
  <si>
    <t>Weight (m)</t>
  </si>
  <si>
    <t>Mass of the feet</t>
  </si>
  <si>
    <t>kg  (0.0145 % of m)</t>
  </si>
  <si>
    <t>Mass of legs</t>
  </si>
  <si>
    <t>kg  (0.0465 % of m)</t>
  </si>
  <si>
    <t>together</t>
  </si>
  <si>
    <t>Lever arm of the pushing force</t>
  </si>
  <si>
    <t>Distance facade - feet (autopsy report )</t>
  </si>
  <si>
    <t>Total horiz disttance</t>
  </si>
  <si>
    <t>Fall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</si>
</sst>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.000000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rgb="FF595959"/>
      <name val="Calibri"/>
      <family val="2"/>
      <scheme val="minor"/>
    </font>
    <font>
      <sz val="11"/>
      <color theme="1"/>
      <name val="Symbol"/>
      <family val="1"/>
      <charset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b/>
      <sz val="14"/>
      <color theme="1"/>
      <name val="Aharoni"/>
      <charset val="177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0" fontId="0" fillId="4" borderId="0" xfId="0" applyFill="1"/>
    <xf numFmtId="4" fontId="0" fillId="0" borderId="0" xfId="0" applyNumberFormat="1"/>
    <xf numFmtId="0" fontId="0" fillId="0" borderId="0" xfId="0" quotePrefix="1" applyAlignment="1">
      <alignment horizontal="left"/>
    </xf>
    <xf numFmtId="1" fontId="0" fillId="0" borderId="0" xfId="0" applyNumberFormat="1"/>
    <xf numFmtId="0" fontId="0" fillId="0" borderId="0" xfId="0" quotePrefix="1" applyAlignment="1">
      <alignment horizontal="right"/>
    </xf>
    <xf numFmtId="2" fontId="3" fillId="0" borderId="0" xfId="0" applyNumberFormat="1" applyFont="1"/>
    <xf numFmtId="165" fontId="0" fillId="0" borderId="0" xfId="0" applyNumberFormat="1"/>
    <xf numFmtId="0" fontId="5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0" xfId="0" quotePrefix="1" applyFont="1" applyAlignment="1">
      <alignment horizontal="center"/>
    </xf>
    <xf numFmtId="0" fontId="8" fillId="0" borderId="0" xfId="0" quotePrefix="1" applyFont="1" applyAlignment="1">
      <alignment horizontal="center"/>
    </xf>
    <xf numFmtId="0" fontId="7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 vertical="center" readingOrder="1"/>
    </xf>
    <xf numFmtId="0" fontId="1" fillId="0" borderId="0" xfId="0" quotePrefix="1" applyFont="1" applyAlignment="1">
      <alignment horizontal="left"/>
    </xf>
    <xf numFmtId="1" fontId="0" fillId="0" borderId="0" xfId="0" quotePrefix="1" applyNumberFormat="1" applyAlignment="1">
      <alignment horizontal="right"/>
    </xf>
    <xf numFmtId="9" fontId="0" fillId="0" borderId="0" xfId="0" applyNumberFormat="1"/>
    <xf numFmtId="0" fontId="10" fillId="0" borderId="0" xfId="0" applyFont="1" applyAlignment="1">
      <alignment horizontal="right"/>
    </xf>
    <xf numFmtId="0" fontId="0" fillId="6" borderId="0" xfId="0" applyFill="1"/>
    <xf numFmtId="2" fontId="10" fillId="0" borderId="0" xfId="0" applyNumberFormat="1" applyFont="1" applyAlignment="1">
      <alignment horizontal="right"/>
    </xf>
    <xf numFmtId="0" fontId="0" fillId="5" borderId="0" xfId="0" applyFill="1"/>
    <xf numFmtId="0" fontId="0" fillId="7" borderId="0" xfId="0" applyFill="1"/>
    <xf numFmtId="0" fontId="0" fillId="5" borderId="0" xfId="0" applyFill="1" applyAlignment="1">
      <alignment horizontal="left"/>
    </xf>
    <xf numFmtId="0" fontId="12" fillId="0" borderId="0" xfId="0" quotePrefix="1" applyFont="1" applyAlignment="1">
      <alignment horizontal="left"/>
    </xf>
    <xf numFmtId="166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 indent="1"/>
    </xf>
    <xf numFmtId="0" fontId="12" fillId="0" borderId="0" xfId="0" applyFont="1"/>
    <xf numFmtId="0" fontId="3" fillId="0" borderId="0" xfId="0" quotePrefix="1" applyFont="1" applyAlignment="1">
      <alignment horizontal="right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quotePrefix="1" applyFont="1" applyAlignment="1">
      <alignment horizontal="right"/>
    </xf>
    <xf numFmtId="0" fontId="14" fillId="0" borderId="0" xfId="0" quotePrefix="1" applyFont="1" applyAlignment="1">
      <alignment horizontal="left" wrapText="1"/>
    </xf>
    <xf numFmtId="0" fontId="14" fillId="8" borderId="1" xfId="0" quotePrefix="1" applyFont="1" applyFill="1" applyBorder="1" applyAlignment="1" applyProtection="1">
      <alignment horizontal="left" wrapText="1"/>
      <protection locked="0"/>
    </xf>
    <xf numFmtId="0" fontId="14" fillId="8" borderId="2" xfId="0" quotePrefix="1" applyFont="1" applyFill="1" applyBorder="1" applyAlignment="1" applyProtection="1">
      <alignment horizontal="left" wrapText="1"/>
      <protection locked="0"/>
    </xf>
    <xf numFmtId="0" fontId="14" fillId="8" borderId="3" xfId="0" quotePrefix="1" applyFont="1" applyFill="1" applyBorder="1" applyAlignment="1" applyProtection="1">
      <alignment horizontal="left" wrapText="1"/>
      <protection locked="0"/>
    </xf>
    <xf numFmtId="0" fontId="12" fillId="4" borderId="0" xfId="0" quotePrefix="1" applyFont="1" applyFill="1" applyAlignment="1">
      <alignment horizontal="left"/>
    </xf>
    <xf numFmtId="0" fontId="0" fillId="0" borderId="0" xfId="0" quotePrefix="1" applyAlignment="1">
      <alignment horizontal="right" vertical="center"/>
    </xf>
    <xf numFmtId="0" fontId="0" fillId="0" borderId="0" xfId="0" applyFill="1"/>
    <xf numFmtId="2" fontId="0" fillId="0" borderId="0" xfId="0" applyNumberFormat="1" applyFill="1"/>
    <xf numFmtId="0" fontId="0" fillId="0" borderId="0" xfId="0" quotePrefix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/>
    <xf numFmtId="0" fontId="11" fillId="6" borderId="0" xfId="0" quotePrefix="1" applyFont="1" applyFill="1" applyAlignment="1">
      <alignment horizontal="center"/>
    </xf>
    <xf numFmtId="0" fontId="0" fillId="6" borderId="0" xfId="0" quotePrefix="1" applyFill="1" applyAlignment="1">
      <alignment horizontal="left"/>
    </xf>
    <xf numFmtId="0" fontId="11" fillId="0" borderId="0" xfId="0" applyFont="1" applyFill="1" applyAlignment="1">
      <alignment horizontal="center"/>
    </xf>
    <xf numFmtId="0" fontId="0" fillId="0" borderId="0" xfId="0" quotePrefix="1" applyAlignment="1">
      <alignment horizontal="left" vertical="top"/>
    </xf>
    <xf numFmtId="0" fontId="5" fillId="2" borderId="0" xfId="0" quotePrefix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Fall!$A$14</c:f>
          <c:strCache>
            <c:ptCount val="1"/>
            <c:pt idx="0">
              <c:v>Displacment of CM with an initial launch speed of 1.45 m/s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ln>
                <a:solidFill>
                  <a:schemeClr val="tx1"/>
                </a:solidFill>
              </a:ln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4766816228240682"/>
          <c:y val="8.9250980967855109E-2"/>
          <c:w val="0.67101043151483741"/>
          <c:h val="0.85361844642559448"/>
        </c:manualLayout>
      </c:layout>
      <c:scatterChart>
        <c:scatterStyle val="lineMarker"/>
        <c:varyColors val="0"/>
        <c:ser>
          <c:idx val="0"/>
          <c:order val="0"/>
          <c:spPr>
            <a:ln w="19050" cap="rnd" cmpd="sng">
              <a:solidFill>
                <a:srgbClr val="FF0000"/>
              </a:solidFill>
              <a:round/>
              <a:tailEnd type="none" w="lg" len="lg"/>
            </a:ln>
            <a:effectLst/>
          </c:spPr>
          <c:marker>
            <c:symbol val="none"/>
          </c:marker>
          <c:xVal>
            <c:numRef>
              <c:f>Fall!$J$4:$J$637</c:f>
              <c:numCache>
                <c:formatCode>0.00</c:formatCode>
                <c:ptCount val="634"/>
                <c:pt idx="0">
                  <c:v>0</c:v>
                </c:pt>
                <c:pt idx="1">
                  <c:v>0.14597656117263746</c:v>
                </c:pt>
                <c:pt idx="2">
                  <c:v>0.20644203259892963</c:v>
                </c:pt>
                <c:pt idx="3">
                  <c:v>0.25283882066519431</c:v>
                </c:pt>
                <c:pt idx="4">
                  <c:v>0.29195312234527493</c:v>
                </c:pt>
                <c:pt idx="5">
                  <c:v>0.32641351390367374</c:v>
                </c:pt>
                <c:pt idx="6">
                  <c:v>0.35756808927913653</c:v>
                </c:pt>
                <c:pt idx="7">
                  <c:v>0.38621767810720586</c:v>
                </c:pt>
                <c:pt idx="8">
                  <c:v>0.41288406519785925</c:v>
                </c:pt>
                <c:pt idx="9">
                  <c:v>0.43792968351791234</c:v>
                </c:pt>
                <c:pt idx="10">
                  <c:v>0.46161841830443429</c:v>
                </c:pt>
                <c:pt idx="11">
                  <c:v>0.48414948159600091</c:v>
                </c:pt>
                <c:pt idx="12">
                  <c:v>0.50567764133038862</c:v>
                </c:pt>
                <c:pt idx="13">
                  <c:v>0.52632597632384992</c:v>
                </c:pt>
                <c:pt idx="14">
                  <c:v>0.54619427840745693</c:v>
                </c:pt>
                <c:pt idx="15">
                  <c:v>0.56536479035825304</c:v>
                </c:pt>
                <c:pt idx="16">
                  <c:v>0.58390624469054986</c:v>
                </c:pt>
                <c:pt idx="17">
                  <c:v>0.601876780579222</c:v>
                </c:pt>
                <c:pt idx="18">
                  <c:v>0.61932609779678893</c:v>
                </c:pt>
                <c:pt idx="19">
                  <c:v>0.6362970782771098</c:v>
                </c:pt>
                <c:pt idx="20">
                  <c:v>0.65282702780734747</c:v>
                </c:pt>
                <c:pt idx="21">
                  <c:v>0.66894864126296272</c:v>
                </c:pt>
                <c:pt idx="22">
                  <c:v>0.68469076308896759</c:v>
                </c:pt>
                <c:pt idx="23">
                  <c:v>0.70007899373652227</c:v>
                </c:pt>
                <c:pt idx="24">
                  <c:v>0.71513617855827305</c:v>
                </c:pt>
                <c:pt idx="25">
                  <c:v>0.72988280586318721</c:v>
                </c:pt>
                <c:pt idx="26">
                  <c:v>0.74433733394644908</c:v>
                </c:pt>
                <c:pt idx="27">
                  <c:v>0.75851646199558298</c:v>
                </c:pt>
                <c:pt idx="28">
                  <c:v>0.77243535621441173</c:v>
                </c:pt>
                <c:pt idx="29">
                  <c:v>0.78610783989340427</c:v>
                </c:pt>
                <c:pt idx="30">
                  <c:v>0.79954655421286314</c:v>
                </c:pt>
                <c:pt idx="31">
                  <c:v>0.8127630951054875</c:v>
                </c:pt>
                <c:pt idx="32">
                  <c:v>0.8257681303957185</c:v>
                </c:pt>
                <c:pt idx="33">
                  <c:v>0.83857150058240648</c:v>
                </c:pt>
                <c:pt idx="34">
                  <c:v>0.85118230597259115</c:v>
                </c:pt>
                <c:pt idx="35">
                  <c:v>0.86360898235984473</c:v>
                </c:pt>
                <c:pt idx="36">
                  <c:v>0.87585936703582468</c:v>
                </c:pt>
                <c:pt idx="37">
                  <c:v>0.88794075660270511</c:v>
                </c:pt>
                <c:pt idx="38">
                  <c:v>0.89985995779786365</c:v>
                </c:pt>
                <c:pt idx="39">
                  <c:v>0.91162333233620219</c:v>
                </c:pt>
                <c:pt idx="40">
                  <c:v>0.92323683660886857</c:v>
                </c:pt>
                <c:pt idx="41">
                  <c:v>0.93470605694161368</c:v>
                </c:pt>
                <c:pt idx="42">
                  <c:v>0.94603624100513617</c:v>
                </c:pt>
                <c:pt idx="43">
                  <c:v>0.95723232587858031</c:v>
                </c:pt>
                <c:pt idx="44">
                  <c:v>0.96829896319200182</c:v>
                </c:pt>
                <c:pt idx="45">
                  <c:v>0.97924054171102126</c:v>
                </c:pt>
                <c:pt idx="46">
                  <c:v>0.99006120767469885</c:v>
                </c:pt>
                <c:pt idx="47">
                  <c:v>1.0007648831539164</c:v>
                </c:pt>
                <c:pt idx="48">
                  <c:v>1.0113552826607772</c:v>
                </c:pt>
                <c:pt idx="49">
                  <c:v>1.0218359282084621</c:v>
                </c:pt>
                <c:pt idx="50">
                  <c:v>1.0322101629946483</c:v>
                </c:pt>
                <c:pt idx="51">
                  <c:v>1.0424811638591975</c:v>
                </c:pt>
                <c:pt idx="52">
                  <c:v>1.0526519526476998</c:v>
                </c:pt>
                <c:pt idx="53">
                  <c:v>1.0627254065960803</c:v>
                </c:pt>
                <c:pt idx="54">
                  <c:v>1.0727042678374097</c:v>
                </c:pt>
                <c:pt idx="55">
                  <c:v>1.0825911521199414</c:v>
                </c:pt>
                <c:pt idx="56">
                  <c:v>1.0923885568149139</c:v>
                </c:pt>
                <c:pt idx="57">
                  <c:v>1.1020988682835853</c:v>
                </c:pt>
                <c:pt idx="58">
                  <c:v>1.11172436866507</c:v>
                </c:pt>
                <c:pt idx="59">
                  <c:v>1.1212672421396859</c:v>
                </c:pt>
                <c:pt idx="60">
                  <c:v>1.1307295807165061</c:v>
                </c:pt>
                <c:pt idx="61">
                  <c:v>1.1401133895885596</c:v>
                </c:pt>
                <c:pt idx="62">
                  <c:v>1.1494205920945142</c:v>
                </c:pt>
                <c:pt idx="63">
                  <c:v>1.1586530343216179</c:v>
                </c:pt>
                <c:pt idx="64">
                  <c:v>1.1678124893810997</c:v>
                </c:pt>
                <c:pt idx="65">
                  <c:v>1.1769006613840736</c:v>
                </c:pt>
                <c:pt idx="66">
                  <c:v>1.1859191891431971</c:v>
                </c:pt>
                <c:pt idx="67">
                  <c:v>1.1948696496228561</c:v>
                </c:pt>
                <c:pt idx="68">
                  <c:v>1.203753561158444</c:v>
                </c:pt>
                <c:pt idx="69">
                  <c:v>1.2125723864633502</c:v>
                </c:pt>
                <c:pt idx="70">
                  <c:v>1.2213275354405195</c:v>
                </c:pt>
                <c:pt idx="71">
                  <c:v>1.2300203678138839</c:v>
                </c:pt>
                <c:pt idx="72">
                  <c:v>1.2386521955935779</c:v>
                </c:pt>
                <c:pt idx="73">
                  <c:v>1.2472242853875881</c:v>
                </c:pt>
                <c:pt idx="74">
                  <c:v>1.2557378605713729</c:v>
                </c:pt>
                <c:pt idx="75">
                  <c:v>1.2641941033259716</c:v>
                </c:pt>
                <c:pt idx="76">
                  <c:v>1.2725941565542196</c:v>
                </c:pt>
                <c:pt idx="77">
                  <c:v>1.2809391256838611</c:v>
                </c:pt>
                <c:pt idx="78">
                  <c:v>1.2892300803656125</c:v>
                </c:pt>
                <c:pt idx="79">
                  <c:v>1.2974680560735636</c:v>
                </c:pt>
                <c:pt idx="80">
                  <c:v>1.3056540556146949</c:v>
                </c:pt>
                <c:pt idx="81">
                  <c:v>1.3137890505537371</c:v>
                </c:pt>
                <c:pt idx="82">
                  <c:v>1.3218739825591086</c:v>
                </c:pt>
                <c:pt idx="83">
                  <c:v>1.3299097646752081</c:v>
                </c:pt>
                <c:pt idx="84">
                  <c:v>1.3378972825259254</c:v>
                </c:pt>
                <c:pt idx="85">
                  <c:v>1.3458373954538656</c:v>
                </c:pt>
                <c:pt idx="86">
                  <c:v>1.3537309375994306</c:v>
                </c:pt>
                <c:pt idx="87">
                  <c:v>1.3615787189235964</c:v>
                </c:pt>
                <c:pt idx="88">
                  <c:v>1.3693815261779352</c:v>
                </c:pt>
                <c:pt idx="89">
                  <c:v>1.3771401238251684</c:v>
                </c:pt>
                <c:pt idx="90">
                  <c:v>1.3848552549133026</c:v>
                </c:pt>
                <c:pt idx="91">
                  <c:v>1.3925276419061767</c:v>
                </c:pt>
                <c:pt idx="92">
                  <c:v>1.4001579874730445</c:v>
                </c:pt>
                <c:pt idx="93">
                  <c:v>1.4077469752396397</c:v>
                </c:pt>
                <c:pt idx="94">
                  <c:v>1.4152952705029942</c:v>
                </c:pt>
                <c:pt idx="95">
                  <c:v>1.4228035209121226</c:v>
                </c:pt>
                <c:pt idx="96">
                  <c:v>1.4302723571165461</c:v>
                </c:pt>
                <c:pt idx="97">
                  <c:v>1.4377023933844966</c:v>
                </c:pt>
                <c:pt idx="98">
                  <c:v>1.4450942281925074</c:v>
                </c:pt>
                <c:pt idx="99">
                  <c:v>1.4524484447880026</c:v>
                </c:pt>
                <c:pt idx="100">
                  <c:v>1.4597656117263744</c:v>
                </c:pt>
                <c:pt idx="101">
                  <c:v>1.4670462833839515</c:v>
                </c:pt>
                <c:pt idx="102">
                  <c:v>1.474291000448166</c:v>
                </c:pt>
                <c:pt idx="103">
                  <c:v>1.4815002903861487</c:v>
                </c:pt>
                <c:pt idx="104">
                  <c:v>1.4886746678928982</c:v>
                </c:pt>
                <c:pt idx="105">
                  <c:v>1.4958146353201054</c:v>
                </c:pt>
                <c:pt idx="106">
                  <c:v>1.5029206830866386</c:v>
                </c:pt>
                <c:pt idx="107">
                  <c:v>1.5099932900716471</c:v>
                </c:pt>
                <c:pt idx="108">
                  <c:v>1.517032923991166</c:v>
                </c:pt>
                <c:pt idx="109">
                  <c:v>1.524040041759066</c:v>
                </c:pt>
                <c:pt idx="110">
                  <c:v>1.5310150898331356</c:v>
                </c:pt>
                <c:pt idx="111">
                  <c:v>1.537958504547035</c:v>
                </c:pt>
                <c:pt idx="112">
                  <c:v>1.5448707124288235</c:v>
                </c:pt>
                <c:pt idx="113">
                  <c:v>1.5517521305067152</c:v>
                </c:pt>
                <c:pt idx="114">
                  <c:v>1.5586031666026858</c:v>
                </c:pt>
                <c:pt idx="115">
                  <c:v>1.5654242196145145</c:v>
                </c:pt>
                <c:pt idx="116">
                  <c:v>1.5722156797868097</c:v>
                </c:pt>
                <c:pt idx="117">
                  <c:v>1.5789779289715511</c:v>
                </c:pt>
                <c:pt idx="118">
                  <c:v>1.5857113408786221</c:v>
                </c:pt>
                <c:pt idx="119">
                  <c:v>1.5924162813168128</c:v>
                </c:pt>
                <c:pt idx="120">
                  <c:v>1.5990931084257276</c:v>
                </c:pt>
                <c:pt idx="121">
                  <c:v>1.6057421728990131</c:v>
                </c:pt>
                <c:pt idx="122">
                  <c:v>1.6123638181993025</c:v>
                </c:pt>
                <c:pt idx="123">
                  <c:v>1.6189583807652446</c:v>
                </c:pt>
                <c:pt idx="124">
                  <c:v>1.6255261902109761</c:v>
                </c:pt>
                <c:pt idx="125">
                  <c:v>1.63206756951837</c:v>
                </c:pt>
                <c:pt idx="126">
                  <c:v>1.6385828352223721</c:v>
                </c:pt>
                <c:pt idx="127">
                  <c:v>1.6450722975897374</c:v>
                </c:pt>
                <c:pt idx="128">
                  <c:v>1.6515362607914383</c:v>
                </c:pt>
                <c:pt idx="129">
                  <c:v>1.6579750230690324</c:v>
                </c:pt>
                <c:pt idx="130">
                  <c:v>1.6643888768952249</c:v>
                </c:pt>
                <c:pt idx="131">
                  <c:v>1.6707781091288982</c:v>
                </c:pt>
                <c:pt idx="132">
                  <c:v>1.6771430011648156</c:v>
                </c:pt>
                <c:pt idx="133">
                  <c:v>1.6834838290782344</c:v>
                </c:pt>
                <c:pt idx="134">
                  <c:v>1.689800863764634</c:v>
                </c:pt>
                <c:pt idx="135">
                  <c:v>1.6960943710747618</c:v>
                </c:pt>
                <c:pt idx="136">
                  <c:v>1.702364611945185</c:v>
                </c:pt>
                <c:pt idx="137">
                  <c:v>1.7086118425245298</c:v>
                </c:pt>
                <c:pt idx="138">
                  <c:v>1.7148363142955825</c:v>
                </c:pt>
                <c:pt idx="139">
                  <c:v>1.7210382741934145</c:v>
                </c:pt>
                <c:pt idx="140">
                  <c:v>1.7272179647196921</c:v>
                </c:pt>
                <c:pt idx="141">
                  <c:v>1.7333756240533165</c:v>
                </c:pt>
                <c:pt idx="142">
                  <c:v>1.73951148615754</c:v>
                </c:pt>
                <c:pt idx="143">
                  <c:v>1.7456257808836937</c:v>
                </c:pt>
                <c:pt idx="144">
                  <c:v>1.7517187340716531</c:v>
                </c:pt>
                <c:pt idx="145">
                  <c:v>1.7577905676471766</c:v>
                </c:pt>
                <c:pt idx="146">
                  <c:v>1.7638414997162224</c:v>
                </c:pt>
                <c:pt idx="147">
                  <c:v>1.7698717446563637</c:v>
                </c:pt>
                <c:pt idx="148">
                  <c:v>1.7758815132054135</c:v>
                </c:pt>
                <c:pt idx="149">
                  <c:v>1.7818710125473556</c:v>
                </c:pt>
                <c:pt idx="150">
                  <c:v>1.7878404463956863</c:v>
                </c:pt>
                <c:pt idx="151">
                  <c:v>1.7937900150742605</c:v>
                </c:pt>
                <c:pt idx="152">
                  <c:v>1.7997199155957309</c:v>
                </c:pt>
                <c:pt idx="153">
                  <c:v>1.8056303417376698</c:v>
                </c:pt>
                <c:pt idx="154">
                  <c:v>1.8115214841164546</c:v>
                </c:pt>
                <c:pt idx="155">
                  <c:v>1.8173935302590001</c:v>
                </c:pt>
                <c:pt idx="156">
                  <c:v>1.8232466646724079</c:v>
                </c:pt>
                <c:pt idx="157">
                  <c:v>1.8290810689116141</c:v>
                </c:pt>
                <c:pt idx="158">
                  <c:v>1.8348969216450937</c:v>
                </c:pt>
                <c:pt idx="159">
                  <c:v>1.8406943987187092</c:v>
                </c:pt>
                <c:pt idx="160">
                  <c:v>1.8464736732177416</c:v>
                </c:pt>
                <c:pt idx="161">
                  <c:v>1.8522349155271876</c:v>
                </c:pt>
                <c:pt idx="162">
                  <c:v>1.8579782933903715</c:v>
                </c:pt>
                <c:pt idx="163">
                  <c:v>1.8637039719659303</c:v>
                </c:pt>
                <c:pt idx="164">
                  <c:v>1.869412113883232</c:v>
                </c:pt>
                <c:pt idx="165">
                  <c:v>1.8751028792962703</c:v>
                </c:pt>
                <c:pt idx="166">
                  <c:v>1.8807764259360951</c:v>
                </c:pt>
                <c:pt idx="167">
                  <c:v>1.8864329091618235</c:v>
                </c:pt>
                <c:pt idx="168">
                  <c:v>1.8920724820102768</c:v>
                </c:pt>
                <c:pt idx="169">
                  <c:v>1.8976952952442911</c:v>
                </c:pt>
                <c:pt idx="170">
                  <c:v>1.9033014973997437</c:v>
                </c:pt>
                <c:pt idx="171">
                  <c:v>1.908891234831334</c:v>
                </c:pt>
                <c:pt idx="172">
                  <c:v>1.9144646517571655</c:v>
                </c:pt>
                <c:pt idx="173">
                  <c:v>1.9200218903021571</c:v>
                </c:pt>
                <c:pt idx="174">
                  <c:v>1.9255630905403378</c:v>
                </c:pt>
                <c:pt idx="175">
                  <c:v>1.931088390536033</c:v>
                </c:pt>
                <c:pt idx="176">
                  <c:v>1.9365979263840067</c:v>
                </c:pt>
                <c:pt idx="177">
                  <c:v>1.9420918322485743</c:v>
                </c:pt>
                <c:pt idx="178">
                  <c:v>1.9475702404017199</c:v>
                </c:pt>
                <c:pt idx="179">
                  <c:v>1.9530332812602558</c:v>
                </c:pt>
                <c:pt idx="180">
                  <c:v>1.9584810834220459</c:v>
                </c:pt>
                <c:pt idx="181">
                  <c:v>1.9639137737013246</c:v>
                </c:pt>
                <c:pt idx="182">
                  <c:v>1.9693314771631423</c:v>
                </c:pt>
                <c:pt idx="183">
                  <c:v>1.9747343171569567</c:v>
                </c:pt>
                <c:pt idx="184">
                  <c:v>1.9801224153493999</c:v>
                </c:pt>
                <c:pt idx="185">
                  <c:v>1.9854958917562455</c:v>
                </c:pt>
                <c:pt idx="186">
                  <c:v>1.9908548647736024</c:v>
                </c:pt>
                <c:pt idx="187">
                  <c:v>1.9961994512083472</c:v>
                </c:pt>
                <c:pt idx="188">
                  <c:v>2.0015297663078351</c:v>
                </c:pt>
                <c:pt idx="189">
                  <c:v>2.0068459237888905</c:v>
                </c:pt>
                <c:pt idx="190">
                  <c:v>2.0121480358661175</c:v>
                </c:pt>
                <c:pt idx="191">
                  <c:v>2.0174362132795323</c:v>
                </c:pt>
                <c:pt idx="192">
                  <c:v>2.0227105653215554</c:v>
                </c:pt>
                <c:pt idx="193">
                  <c:v>2.0279711998633601</c:v>
                </c:pt>
                <c:pt idx="194">
                  <c:v>2.0332182233806151</c:v>
                </c:pt>
                <c:pt idx="195">
                  <c:v>2.0384517409786316</c:v>
                </c:pt>
                <c:pt idx="196">
                  <c:v>2.0436718564169256</c:v>
                </c:pt>
                <c:pt idx="197">
                  <c:v>2.0488786721332213</c:v>
                </c:pt>
                <c:pt idx="198">
                  <c:v>2.0540722892669039</c:v>
                </c:pt>
                <c:pt idx="199">
                  <c:v>2.0592528076819439</c:v>
                </c:pt>
                <c:pt idx="200">
                  <c:v>2.0644203259892966</c:v>
                </c:pt>
                <c:pt idx="201">
                  <c:v>2.0695749415688094</c:v>
                </c:pt>
                <c:pt idx="202">
                  <c:v>2.074716750590627</c:v>
                </c:pt>
                <c:pt idx="203">
                  <c:v>2.0798458480361273</c:v>
                </c:pt>
                <c:pt idx="204">
                  <c:v>2.0849623277183951</c:v>
                </c:pt>
                <c:pt idx="205">
                  <c:v>2.0900662823022373</c:v>
                </c:pt>
                <c:pt idx="206">
                  <c:v>2.0951578033237701</c:v>
                </c:pt>
                <c:pt idx="207">
                  <c:v>2.1002369812095667</c:v>
                </c:pt>
                <c:pt idx="208">
                  <c:v>2.1053039052953997</c:v>
                </c:pt>
                <c:pt idx="209">
                  <c:v>2.1103586638445733</c:v>
                </c:pt>
                <c:pt idx="210">
                  <c:v>2.1154013440658583</c:v>
                </c:pt>
                <c:pt idx="211">
                  <c:v>2.1204320321310535</c:v>
                </c:pt>
                <c:pt idx="212">
                  <c:v>2.1254508131921606</c:v>
                </c:pt>
                <c:pt idx="213">
                  <c:v>2.1304577713982051</c:v>
                </c:pt>
                <c:pt idx="214">
                  <c:v>2.1354529899116943</c:v>
                </c:pt>
                <c:pt idx="215">
                  <c:v>2.1404365509247367</c:v>
                </c:pt>
                <c:pt idx="216">
                  <c:v>2.1454085356748194</c:v>
                </c:pt>
                <c:pt idx="217">
                  <c:v>2.1503690244602578</c:v>
                </c:pt>
                <c:pt idx="218">
                  <c:v>2.1553180966553289</c:v>
                </c:pt>
                <c:pt idx="219">
                  <c:v>2.1602558307250876</c:v>
                </c:pt>
                <c:pt idx="220">
                  <c:v>2.1651823042398828</c:v>
                </c:pt>
                <c:pt idx="221">
                  <c:v>2.1700975938895737</c:v>
                </c:pt>
                <c:pt idx="222">
                  <c:v>2.1750017754974604</c:v>
                </c:pt>
                <c:pt idx="223">
                  <c:v>2.1798949240339303</c:v>
                </c:pt>
                <c:pt idx="224">
                  <c:v>2.1847771136298277</c:v>
                </c:pt>
                <c:pt idx="225">
                  <c:v>2.1896484175895621</c:v>
                </c:pt>
                <c:pt idx="226">
                  <c:v>2.1945089084039417</c:v>
                </c:pt>
                <c:pt idx="227">
                  <c:v>2.1993586577627693</c:v>
                </c:pt>
                <c:pt idx="228">
                  <c:v>2.2041977365671706</c:v>
                </c:pt>
                <c:pt idx="229">
                  <c:v>2.2090262149416939</c:v>
                </c:pt>
                <c:pt idx="230">
                  <c:v>2.2138441622461631</c:v>
                </c:pt>
                <c:pt idx="231">
                  <c:v>2.2186516470873037</c:v>
                </c:pt>
                <c:pt idx="232">
                  <c:v>2.2234487373301399</c:v>
                </c:pt>
                <c:pt idx="233">
                  <c:v>2.2282355001091743</c:v>
                </c:pt>
                <c:pt idx="234">
                  <c:v>2.2330120018393473</c:v>
                </c:pt>
                <c:pt idx="235">
                  <c:v>2.2377783082267912</c:v>
                </c:pt>
                <c:pt idx="236">
                  <c:v>2.2425344842793717</c:v>
                </c:pt>
                <c:pt idx="237">
                  <c:v>2.2472805943170373</c:v>
                </c:pt>
                <c:pt idx="238">
                  <c:v>2.2520167019819648</c:v>
                </c:pt>
                <c:pt idx="239">
                  <c:v>2.2567428702485168</c:v>
                </c:pt>
                <c:pt idx="240">
                  <c:v>2.2614591614330122</c:v>
                </c:pt>
                <c:pt idx="241">
                  <c:v>2.2661656372033114</c:v>
                </c:pt>
                <c:pt idx="242">
                  <c:v>2.2708623585882259</c:v>
                </c:pt>
                <c:pt idx="243">
                  <c:v>2.2755493859867486</c:v>
                </c:pt>
                <c:pt idx="244">
                  <c:v>2.2802267791771191</c:v>
                </c:pt>
                <c:pt idx="245">
                  <c:v>2.284894597325716</c:v>
                </c:pt>
                <c:pt idx="246">
                  <c:v>2.2895528989957921</c:v>
                </c:pt>
                <c:pt idx="247">
                  <c:v>2.2942017421560341</c:v>
                </c:pt>
                <c:pt idx="248">
                  <c:v>2.2988411841890284</c:v>
                </c:pt>
                <c:pt idx="249">
                  <c:v>2.3034712818994203</c:v>
                </c:pt>
                <c:pt idx="250">
                  <c:v>2.308092091522171</c:v>
                </c:pt>
                <c:pt idx="251">
                  <c:v>2.3127036687303848</c:v>
                </c:pt>
                <c:pt idx="252">
                  <c:v>2.3173060686432359</c:v>
                </c:pt>
                <c:pt idx="253">
                  <c:v>2.3218993458336126</c:v>
                </c:pt>
                <c:pt idx="254">
                  <c:v>2.3264835543356637</c:v>
                </c:pt>
                <c:pt idx="255">
                  <c:v>2.3310587476522624</c:v>
                </c:pt>
                <c:pt idx="256">
                  <c:v>2.3356249787621994</c:v>
                </c:pt>
                <c:pt idx="257">
                  <c:v>2.3401823001274216</c:v>
                </c:pt>
                <c:pt idx="258">
                  <c:v>2.3447307637000581</c:v>
                </c:pt>
                <c:pt idx="259">
                  <c:v>2.3492704209292823</c:v>
                </c:pt>
                <c:pt idx="260">
                  <c:v>2.3538013227681378</c:v>
                </c:pt>
                <c:pt idx="261">
                  <c:v>2.3583235196802037</c:v>
                </c:pt>
                <c:pt idx="262">
                  <c:v>2.3628370616461503</c:v>
                </c:pt>
                <c:pt idx="263">
                  <c:v>2.3673419981701844</c:v>
                </c:pt>
                <c:pt idx="264">
                  <c:v>2.3718383782863857</c:v>
                </c:pt>
                <c:pt idx="265">
                  <c:v>2.3763262505649303</c:v>
                </c:pt>
                <c:pt idx="266">
                  <c:v>2.380805663118216</c:v>
                </c:pt>
                <c:pt idx="267">
                  <c:v>2.3852766636068776</c:v>
                </c:pt>
                <c:pt idx="268">
                  <c:v>2.3897392992457034</c:v>
                </c:pt>
                <c:pt idx="269">
                  <c:v>2.3941936168094538</c:v>
                </c:pt>
                <c:pt idx="270">
                  <c:v>2.3986396626385806</c:v>
                </c:pt>
                <c:pt idx="271">
                  <c:v>2.4030774826448504</c:v>
                </c:pt>
                <c:pt idx="272">
                  <c:v>2.4075071223168791</c:v>
                </c:pt>
                <c:pt idx="273">
                  <c:v>2.4119286267255693</c:v>
                </c:pt>
                <c:pt idx="274">
                  <c:v>2.4163420405294609</c:v>
                </c:pt>
                <c:pt idx="275">
                  <c:v>2.4207474079799955</c:v>
                </c:pt>
                <c:pt idx="276">
                  <c:v>2.4251447729266919</c:v>
                </c:pt>
                <c:pt idx="277">
                  <c:v>2.4295341788222378</c:v>
                </c:pt>
                <c:pt idx="278">
                  <c:v>2.4339156687275003</c:v>
                </c:pt>
                <c:pt idx="279">
                  <c:v>2.4382892853164537</c:v>
                </c:pt>
                <c:pt idx="280">
                  <c:v>2.4426550708810302</c:v>
                </c:pt>
                <c:pt idx="281">
                  <c:v>2.4470130673358899</c:v>
                </c:pt>
                <c:pt idx="282">
                  <c:v>2.4513633162231154</c:v>
                </c:pt>
                <c:pt idx="283">
                  <c:v>2.4557058587168328</c:v>
                </c:pt>
                <c:pt idx="284">
                  <c:v>2.4600407356277589</c:v>
                </c:pt>
                <c:pt idx="285">
                  <c:v>2.4643679874076749</c:v>
                </c:pt>
                <c:pt idx="286">
                  <c:v>2.4686876541538307</c:v>
                </c:pt>
                <c:pt idx="287">
                  <c:v>2.4729997756132795</c:v>
                </c:pt>
                <c:pt idx="288">
                  <c:v>2.4773043911871473</c:v>
                </c:pt>
                <c:pt idx="289">
                  <c:v>2.4816015399348279</c:v>
                </c:pt>
                <c:pt idx="290">
                  <c:v>2.4858912605781249</c:v>
                </c:pt>
                <c:pt idx="291">
                  <c:v>2.4901735915053163</c:v>
                </c:pt>
                <c:pt idx="292">
                  <c:v>2.4944485707751678</c:v>
                </c:pt>
                <c:pt idx="293">
                  <c:v>2.4987162361208735</c:v>
                </c:pt>
                <c:pt idx="294">
                  <c:v>2.5029766249539476</c:v>
                </c:pt>
                <c:pt idx="295">
                  <c:v>2.5072297743680458</c:v>
                </c:pt>
                <c:pt idx="296">
                  <c:v>2.511475721142737</c:v>
                </c:pt>
                <c:pt idx="297">
                  <c:v>2.5157145017472113</c:v>
                </c:pt>
                <c:pt idx="298">
                  <c:v>2.5199461523439366</c:v>
                </c:pt>
                <c:pt idx="299">
                  <c:v>2.5241707087922558</c:v>
                </c:pt>
                <c:pt idx="300">
                  <c:v>2.5283882066519348</c:v>
                </c:pt>
                <c:pt idx="301">
                  <c:v>2.532598681186653</c:v>
                </c:pt>
                <c:pt idx="302">
                  <c:v>2.5368021673674446</c:v>
                </c:pt>
                <c:pt idx="303">
                  <c:v>2.5409986998760847</c:v>
                </c:pt>
                <c:pt idx="304">
                  <c:v>2.5451883131084312</c:v>
                </c:pt>
                <c:pt idx="305">
                  <c:v>2.5493710411777117</c:v>
                </c:pt>
                <c:pt idx="306">
                  <c:v>2.5535469179177652</c:v>
                </c:pt>
                <c:pt idx="307">
                  <c:v>2.557715976886235</c:v>
                </c:pt>
                <c:pt idx="308">
                  <c:v>2.5618782513677139</c:v>
                </c:pt>
                <c:pt idx="309">
                  <c:v>2.5660337743768467</c:v>
                </c:pt>
                <c:pt idx="310">
                  <c:v>2.5701825786613828</c:v>
                </c:pt>
                <c:pt idx="311">
                  <c:v>2.5743246967051889</c:v>
                </c:pt>
                <c:pt idx="312">
                  <c:v>2.5784601607312165</c:v>
                </c:pt>
                <c:pt idx="313">
                  <c:v>2.5825890027044256</c:v>
                </c:pt>
                <c:pt idx="314">
                  <c:v>2.5867112543346678</c:v>
                </c:pt>
                <c:pt idx="315">
                  <c:v>2.5908269470795262</c:v>
                </c:pt>
                <c:pt idx="316">
                  <c:v>2.5949361121471193</c:v>
                </c:pt>
                <c:pt idx="317">
                  <c:v>2.5990387804988586</c:v>
                </c:pt>
                <c:pt idx="318">
                  <c:v>2.6031349828521733</c:v>
                </c:pt>
                <c:pt idx="319">
                  <c:v>2.6072247496831897</c:v>
                </c:pt>
                <c:pt idx="320">
                  <c:v>2.6113081112293819</c:v>
                </c:pt>
                <c:pt idx="321">
                  <c:v>2.6153850974921742</c:v>
                </c:pt>
                <c:pt idx="322">
                  <c:v>2.6194557382395183</c:v>
                </c:pt>
                <c:pt idx="323">
                  <c:v>2.6235200630084243</c:v>
                </c:pt>
                <c:pt idx="324">
                  <c:v>2.6275781011074657</c:v>
                </c:pt>
                <c:pt idx="325">
                  <c:v>2.6316298816192423</c:v>
                </c:pt>
                <c:pt idx="326">
                  <c:v>2.6356754334028105</c:v>
                </c:pt>
                <c:pt idx="327">
                  <c:v>2.6397147850960874</c:v>
                </c:pt>
                <c:pt idx="328">
                  <c:v>2.6437479651182092</c:v>
                </c:pt>
                <c:pt idx="329">
                  <c:v>2.6477750016718682</c:v>
                </c:pt>
                <c:pt idx="330">
                  <c:v>2.6517959227456114</c:v>
                </c:pt>
                <c:pt idx="331">
                  <c:v>2.6558107561161126</c:v>
                </c:pt>
                <c:pt idx="332">
                  <c:v>2.6598195293504081</c:v>
                </c:pt>
                <c:pt idx="333">
                  <c:v>2.6638222698081071</c:v>
                </c:pt>
                <c:pt idx="334">
                  <c:v>2.6678190046435692</c:v>
                </c:pt>
                <c:pt idx="335">
                  <c:v>2.6718097608080544</c:v>
                </c:pt>
                <c:pt idx="336">
                  <c:v>2.6757945650518429</c:v>
                </c:pt>
                <c:pt idx="337">
                  <c:v>2.6797734439263272</c:v>
                </c:pt>
                <c:pt idx="338">
                  <c:v>2.6837464237860771</c:v>
                </c:pt>
                <c:pt idx="339">
                  <c:v>2.6877135307908744</c:v>
                </c:pt>
                <c:pt idx="340">
                  <c:v>2.6916747909077237</c:v>
                </c:pt>
                <c:pt idx="341">
                  <c:v>2.6956302299128354</c:v>
                </c:pt>
                <c:pt idx="342">
                  <c:v>2.6995798733935832</c:v>
                </c:pt>
                <c:pt idx="343">
                  <c:v>2.7035237467504336</c:v>
                </c:pt>
                <c:pt idx="344">
                  <c:v>2.7074618751988533</c:v>
                </c:pt>
                <c:pt idx="345">
                  <c:v>2.7113942837711895</c:v>
                </c:pt>
                <c:pt idx="346">
                  <c:v>2.7153209973185248</c:v>
                </c:pt>
                <c:pt idx="347">
                  <c:v>2.7192420405125133</c:v>
                </c:pt>
                <c:pt idx="348">
                  <c:v>2.7231574378471852</c:v>
                </c:pt>
                <c:pt idx="349">
                  <c:v>2.7270672136407339</c:v>
                </c:pt>
                <c:pt idx="350">
                  <c:v>2.7309713920372771</c:v>
                </c:pt>
                <c:pt idx="351">
                  <c:v>2.734869997008599</c:v>
                </c:pt>
                <c:pt idx="352">
                  <c:v>2.7387630523558624</c:v>
                </c:pt>
                <c:pt idx="353">
                  <c:v>2.7426505817113105</c:v>
                </c:pt>
                <c:pt idx="354">
                  <c:v>2.7465326085399351</c:v>
                </c:pt>
                <c:pt idx="355">
                  <c:v>2.750409156141131</c:v>
                </c:pt>
                <c:pt idx="356">
                  <c:v>2.7542802476503292</c:v>
                </c:pt>
                <c:pt idx="357">
                  <c:v>2.7581459060406042</c:v>
                </c:pt>
                <c:pt idx="358">
                  <c:v>2.7620061541242689</c:v>
                </c:pt>
                <c:pt idx="359">
                  <c:v>2.7658610145544413</c:v>
                </c:pt>
                <c:pt idx="360">
                  <c:v>2.7697105098265977</c:v>
                </c:pt>
                <c:pt idx="361">
                  <c:v>2.7735546622801039</c:v>
                </c:pt>
                <c:pt idx="362">
                  <c:v>2.7773934940997265</c:v>
                </c:pt>
                <c:pt idx="363">
                  <c:v>2.7812270273171298</c:v>
                </c:pt>
                <c:pt idx="364">
                  <c:v>2.7850552838123459</c:v>
                </c:pt>
                <c:pt idx="365">
                  <c:v>2.7888782853152372</c:v>
                </c:pt>
                <c:pt idx="366">
                  <c:v>2.7926960534069303</c:v>
                </c:pt>
                <c:pt idx="367">
                  <c:v>2.7965086095212421</c:v>
                </c:pt>
                <c:pt idx="368">
                  <c:v>2.8003159749460811</c:v>
                </c:pt>
                <c:pt idx="369">
                  <c:v>2.8041181708248333</c:v>
                </c:pt>
                <c:pt idx="370">
                  <c:v>2.8079152181577349</c:v>
                </c:pt>
                <c:pt idx="371">
                  <c:v>2.8117071378032223</c:v>
                </c:pt>
                <c:pt idx="372">
                  <c:v>2.8154939504792718</c:v>
                </c:pt>
                <c:pt idx="373">
                  <c:v>2.8192756767647191</c:v>
                </c:pt>
                <c:pt idx="374">
                  <c:v>2.8230523371005636</c:v>
                </c:pt>
                <c:pt idx="375">
                  <c:v>2.8268239517912579</c:v>
                </c:pt>
                <c:pt idx="376">
                  <c:v>2.8305905410059813</c:v>
                </c:pt>
                <c:pt idx="377">
                  <c:v>2.8343521247798975</c:v>
                </c:pt>
                <c:pt idx="378">
                  <c:v>2.838108723015401</c:v>
                </c:pt>
                <c:pt idx="379">
                  <c:v>2.8418603554833406</c:v>
                </c:pt>
                <c:pt idx="380">
                  <c:v>2.8456070418242372</c:v>
                </c:pt>
                <c:pt idx="381">
                  <c:v>2.8493488015494832</c:v>
                </c:pt>
                <c:pt idx="382">
                  <c:v>2.8530856540425256</c:v>
                </c:pt>
                <c:pt idx="383">
                  <c:v>2.8568176185600391</c:v>
                </c:pt>
                <c:pt idx="384">
                  <c:v>2.8605447142330851</c:v>
                </c:pt>
                <c:pt idx="385">
                  <c:v>2.8642669600682527</c:v>
                </c:pt>
                <c:pt idx="386">
                  <c:v>2.8679843749487932</c:v>
                </c:pt>
                <c:pt idx="387">
                  <c:v>2.8716969776357337</c:v>
                </c:pt>
                <c:pt idx="388">
                  <c:v>2.875404786768986</c:v>
                </c:pt>
                <c:pt idx="389">
                  <c:v>2.8791078208684344</c:v>
                </c:pt>
                <c:pt idx="390">
                  <c:v>2.8828060983350192</c:v>
                </c:pt>
                <c:pt idx="391">
                  <c:v>2.8864996374517986</c:v>
                </c:pt>
                <c:pt idx="392">
                  <c:v>2.8901884563850073</c:v>
                </c:pt>
                <c:pt idx="393">
                  <c:v>2.8938725731850981</c:v>
                </c:pt>
                <c:pt idx="394">
                  <c:v>2.8975520057877699</c:v>
                </c:pt>
                <c:pt idx="395">
                  <c:v>2.9012267720149976</c:v>
                </c:pt>
                <c:pt idx="396">
                  <c:v>2.9048968895760052</c:v>
                </c:pt>
                <c:pt idx="397">
                  <c:v>2.908562376068311</c:v>
                </c:pt>
                <c:pt idx="398">
                  <c:v>2.912223248978671</c:v>
                </c:pt>
                <c:pt idx="399">
                  <c:v>2.9158795256840899</c:v>
                </c:pt>
                <c:pt idx="400">
                  <c:v>2.9195312234527488</c:v>
                </c:pt>
                <c:pt idx="401">
                  <c:v>2.9231783594449539</c:v>
                </c:pt>
                <c:pt idx="402">
                  <c:v>2.9268209507141161</c:v>
                </c:pt>
                <c:pt idx="403">
                  <c:v>2.9304590142076425</c:v>
                </c:pt>
                <c:pt idx="404">
                  <c:v>2.9340925667678954</c:v>
                </c:pt>
                <c:pt idx="405">
                  <c:v>2.9377216251330633</c:v>
                </c:pt>
                <c:pt idx="406">
                  <c:v>2.9413462059380624</c:v>
                </c:pt>
                <c:pt idx="407">
                  <c:v>2.9449663257154617</c:v>
                </c:pt>
                <c:pt idx="408">
                  <c:v>2.9485820008963319</c:v>
                </c:pt>
                <c:pt idx="409">
                  <c:v>2.9521932478111257</c:v>
                </c:pt>
                <c:pt idx="410">
                  <c:v>2.955800082690538</c:v>
                </c:pt>
                <c:pt idx="411">
                  <c:v>2.9594025216663549</c:v>
                </c:pt>
                <c:pt idx="412">
                  <c:v>2.9630005807722974</c:v>
                </c:pt>
                <c:pt idx="413">
                  <c:v>2.9665942759448516</c:v>
                </c:pt>
                <c:pt idx="414">
                  <c:v>2.9701836230240963</c:v>
                </c:pt>
                <c:pt idx="415">
                  <c:v>2.9737686377545134</c:v>
                </c:pt>
                <c:pt idx="416">
                  <c:v>2.9773493357857963</c:v>
                </c:pt>
                <c:pt idx="417">
                  <c:v>2.9809257326736467</c:v>
                </c:pt>
                <c:pt idx="418">
                  <c:v>2.9844978438805585</c:v>
                </c:pt>
                <c:pt idx="419">
                  <c:v>2.9880656847766063</c:v>
                </c:pt>
                <c:pt idx="420">
                  <c:v>2.9916292706402108</c:v>
                </c:pt>
                <c:pt idx="421">
                  <c:v>2.9951886166589023</c:v>
                </c:pt>
                <c:pt idx="422">
                  <c:v>2.9987437379300785</c:v>
                </c:pt>
                <c:pt idx="423">
                  <c:v>3.0022946494617488</c:v>
                </c:pt>
                <c:pt idx="424">
                  <c:v>3.0058413661732772</c:v>
                </c:pt>
                <c:pt idx="425">
                  <c:v>3.0093839028961096</c:v>
                </c:pt>
                <c:pt idx="426">
                  <c:v>3.0129222743745006</c:v>
                </c:pt>
                <c:pt idx="427">
                  <c:v>3.0164564952662261</c:v>
                </c:pt>
                <c:pt idx="428">
                  <c:v>3.0199865801432941</c:v>
                </c:pt>
                <c:pt idx="429">
                  <c:v>3.0235125434926475</c:v>
                </c:pt>
                <c:pt idx="430">
                  <c:v>3.0270343997168525</c:v>
                </c:pt>
                <c:pt idx="431">
                  <c:v>3.0305521631347903</c:v>
                </c:pt>
                <c:pt idx="432">
                  <c:v>3.0340658479823319</c:v>
                </c:pt>
                <c:pt idx="433">
                  <c:v>3.0375754684130127</c:v>
                </c:pt>
                <c:pt idx="434">
                  <c:v>3.0410810384986986</c:v>
                </c:pt>
                <c:pt idx="435">
                  <c:v>3.0445825722302415</c:v>
                </c:pt>
                <c:pt idx="436">
                  <c:v>3.0480800835181321</c:v>
                </c:pt>
                <c:pt idx="437">
                  <c:v>3.0515735861931446</c:v>
                </c:pt>
                <c:pt idx="438">
                  <c:v>3.0550630940069761</c:v>
                </c:pt>
                <c:pt idx="439">
                  <c:v>3.0585486206328758</c:v>
                </c:pt>
                <c:pt idx="440">
                  <c:v>3.0620301796662712</c:v>
                </c:pt>
                <c:pt idx="441">
                  <c:v>3.0655077846253862</c:v>
                </c:pt>
                <c:pt idx="442">
                  <c:v>3.0689814489518561</c:v>
                </c:pt>
                <c:pt idx="443">
                  <c:v>3.0724511860113286</c:v>
                </c:pt>
                <c:pt idx="444">
                  <c:v>3.07591700909407</c:v>
                </c:pt>
                <c:pt idx="445">
                  <c:v>3.0793789314155546</c:v>
                </c:pt>
                <c:pt idx="446">
                  <c:v>3.082836966117052</c:v>
                </c:pt>
                <c:pt idx="447">
                  <c:v>3.086291126266214</c:v>
                </c:pt>
                <c:pt idx="448">
                  <c:v>3.0897414248576469</c:v>
                </c:pt>
                <c:pt idx="449">
                  <c:v>3.0931878748134833</c:v>
                </c:pt>
                <c:pt idx="450">
                  <c:v>3.0966304889839447</c:v>
                </c:pt>
                <c:pt idx="451">
                  <c:v>3.1000692801479022</c:v>
                </c:pt>
                <c:pt idx="452">
                  <c:v>3.1035042610134305</c:v>
                </c:pt>
                <c:pt idx="453">
                  <c:v>3.106935444218355</c:v>
                </c:pt>
                <c:pt idx="454">
                  <c:v>3.1103628423307943</c:v>
                </c:pt>
                <c:pt idx="455">
                  <c:v>3.113786467849696</c:v>
                </c:pt>
                <c:pt idx="456">
                  <c:v>3.1172063332053717</c:v>
                </c:pt>
                <c:pt idx="457">
                  <c:v>3.1206224507600182</c:v>
                </c:pt>
                <c:pt idx="458">
                  <c:v>3.1240348328082468</c:v>
                </c:pt>
                <c:pt idx="459">
                  <c:v>3.1274434915775928</c:v>
                </c:pt>
                <c:pt idx="460">
                  <c:v>3.1308484392290263</c:v>
                </c:pt>
                <c:pt idx="461">
                  <c:v>3.1342496878574653</c:v>
                </c:pt>
                <c:pt idx="462">
                  <c:v>3.1376472494922703</c:v>
                </c:pt>
                <c:pt idx="463">
                  <c:v>3.1410411360977424</c:v>
                </c:pt>
                <c:pt idx="464">
                  <c:v>3.1444313595736171</c:v>
                </c:pt>
                <c:pt idx="465">
                  <c:v>3.1478179317555477</c:v>
                </c:pt>
                <c:pt idx="466">
                  <c:v>3.15120086441559</c:v>
                </c:pt>
                <c:pt idx="467">
                  <c:v>3.1545801692626787</c:v>
                </c:pt>
                <c:pt idx="468">
                  <c:v>3.1579558579431</c:v>
                </c:pt>
                <c:pt idx="469">
                  <c:v>3.1613279420409595</c:v>
                </c:pt>
                <c:pt idx="470">
                  <c:v>3.1646964330786482</c:v>
                </c:pt>
                <c:pt idx="471">
                  <c:v>3.1680613425172983</c:v>
                </c:pt>
                <c:pt idx="472">
                  <c:v>3.171422681757242</c:v>
                </c:pt>
                <c:pt idx="473">
                  <c:v>3.1747804621384588</c:v>
                </c:pt>
                <c:pt idx="474">
                  <c:v>3.1781346949410239</c:v>
                </c:pt>
                <c:pt idx="475">
                  <c:v>3.1814853913855496</c:v>
                </c:pt>
                <c:pt idx="476">
                  <c:v>3.1848325626336234</c:v>
                </c:pt>
                <c:pt idx="477">
                  <c:v>3.1881762197882408</c:v>
                </c:pt>
                <c:pt idx="478">
                  <c:v>3.1915163738942383</c:v>
                </c:pt>
                <c:pt idx="479">
                  <c:v>3.1948530359387139</c:v>
                </c:pt>
                <c:pt idx="480">
                  <c:v>3.1981862168514525</c:v>
                </c:pt>
                <c:pt idx="481">
                  <c:v>3.2015159275053424</c:v>
                </c:pt>
                <c:pt idx="482">
                  <c:v>3.2048421787167904</c:v>
                </c:pt>
                <c:pt idx="483">
                  <c:v>3.2081649812461284</c:v>
                </c:pt>
                <c:pt idx="484">
                  <c:v>3.2114843457980236</c:v>
                </c:pt>
                <c:pt idx="485">
                  <c:v>3.2148002830218783</c:v>
                </c:pt>
                <c:pt idx="486">
                  <c:v>3.2181128035122288</c:v>
                </c:pt>
                <c:pt idx="487">
                  <c:v>3.2214219178091419</c:v>
                </c:pt>
                <c:pt idx="488">
                  <c:v>3.2247276363986024</c:v>
                </c:pt>
                <c:pt idx="489">
                  <c:v>3.2280299697129058</c:v>
                </c:pt>
                <c:pt idx="490">
                  <c:v>3.23132892813104</c:v>
                </c:pt>
                <c:pt idx="491">
                  <c:v>3.2346245219790628</c:v>
                </c:pt>
                <c:pt idx="492">
                  <c:v>3.2379167615304865</c:v>
                </c:pt>
                <c:pt idx="493">
                  <c:v>3.2412056570066423</c:v>
                </c:pt>
                <c:pt idx="494">
                  <c:v>3.2444912185770591</c:v>
                </c:pt>
                <c:pt idx="495">
                  <c:v>3.2477734563598237</c:v>
                </c:pt>
                <c:pt idx="496">
                  <c:v>3.25105238042195</c:v>
                </c:pt>
                <c:pt idx="497">
                  <c:v>3.2543280007797333</c:v>
                </c:pt>
                <c:pt idx="498">
                  <c:v>3.2576003273991123</c:v>
                </c:pt>
                <c:pt idx="499">
                  <c:v>3.260869370196021</c:v>
                </c:pt>
                <c:pt idx="500">
                  <c:v>3.2641351390367372</c:v>
                </c:pt>
                <c:pt idx="501">
                  <c:v>3.2673976437382355</c:v>
                </c:pt>
                <c:pt idx="502">
                  <c:v>3.270656894068523</c:v>
                </c:pt>
                <c:pt idx="503">
                  <c:v>3.2739128997469904</c:v>
                </c:pt>
                <c:pt idx="504">
                  <c:v>3.2771656704447416</c:v>
                </c:pt>
                <c:pt idx="505">
                  <c:v>3.2804152157849358</c:v>
                </c:pt>
                <c:pt idx="506">
                  <c:v>3.2836615453431119</c:v>
                </c:pt>
                <c:pt idx="507">
                  <c:v>3.2869046686475265</c:v>
                </c:pt>
                <c:pt idx="508">
                  <c:v>3.2901445951794717</c:v>
                </c:pt>
                <c:pt idx="509">
                  <c:v>3.2933813343736067</c:v>
                </c:pt>
                <c:pt idx="510">
                  <c:v>3.2966148956182715</c:v>
                </c:pt>
                <c:pt idx="511">
                  <c:v>3.2998452882558085</c:v>
                </c:pt>
                <c:pt idx="512">
                  <c:v>3.303072521582874</c:v>
                </c:pt>
                <c:pt idx="513">
                  <c:v>3.3062966048507558</c:v>
                </c:pt>
                <c:pt idx="514">
                  <c:v>3.3095175472656768</c:v>
                </c:pt>
                <c:pt idx="515">
                  <c:v>3.3127353579891068</c:v>
                </c:pt>
                <c:pt idx="516">
                  <c:v>3.31595004613806</c:v>
                </c:pt>
                <c:pt idx="517">
                  <c:v>3.3191616207854042</c:v>
                </c:pt>
                <c:pt idx="518">
                  <c:v>3.3223700909601535</c:v>
                </c:pt>
                <c:pt idx="519">
                  <c:v>3.3255754656477672</c:v>
                </c:pt>
                <c:pt idx="520">
                  <c:v>3.3287777537904448</c:v>
                </c:pt>
                <c:pt idx="521">
                  <c:v>3.33197696428741</c:v>
                </c:pt>
                <c:pt idx="522">
                  <c:v>3.3351731059952097</c:v>
                </c:pt>
                <c:pt idx="523">
                  <c:v>3.3383661877279915</c:v>
                </c:pt>
                <c:pt idx="524">
                  <c:v>3.3415562182577911</c:v>
                </c:pt>
                <c:pt idx="525">
                  <c:v>3.3447432063148139</c:v>
                </c:pt>
                <c:pt idx="526">
                  <c:v>3.3479271605877106</c:v>
                </c:pt>
                <c:pt idx="527">
                  <c:v>3.3511080897238572</c:v>
                </c:pt>
                <c:pt idx="528">
                  <c:v>3.3542860023296259</c:v>
                </c:pt>
                <c:pt idx="529">
                  <c:v>3.3574609069706614</c:v>
                </c:pt>
                <c:pt idx="530">
                  <c:v>3.3606328121721427</c:v>
                </c:pt>
                <c:pt idx="531">
                  <c:v>3.3638017264190574</c:v>
                </c:pt>
                <c:pt idx="532">
                  <c:v>3.3669676581564638</c:v>
                </c:pt>
                <c:pt idx="533">
                  <c:v>3.3701306157897517</c:v>
                </c:pt>
                <c:pt idx="534">
                  <c:v>3.3732906076849059</c:v>
                </c:pt>
                <c:pt idx="535">
                  <c:v>3.376447642168761</c:v>
                </c:pt>
                <c:pt idx="536">
                  <c:v>3.3796017275292627</c:v>
                </c:pt>
                <c:pt idx="537">
                  <c:v>3.3827528720157147</c:v>
                </c:pt>
                <c:pt idx="538">
                  <c:v>3.3859010838390349</c:v>
                </c:pt>
                <c:pt idx="539">
                  <c:v>3.389046371172006</c:v>
                </c:pt>
                <c:pt idx="540">
                  <c:v>3.3921887421495183</c:v>
                </c:pt>
                <c:pt idx="541">
                  <c:v>3.3953282048688194</c:v>
                </c:pt>
              </c:numCache>
            </c:numRef>
          </c:xVal>
          <c:yVal>
            <c:numRef>
              <c:f>Fall!$I$4:$I$739</c:f>
              <c:numCache>
                <c:formatCode>0.00</c:formatCode>
                <c:ptCount val="736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2.5499999999999998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4.0999999999999996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4.3499999999999996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4.5999999999999996</c:v>
                </c:pt>
                <c:pt idx="93">
                  <c:v>4.6500000000000004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4.8499999999999996</c:v>
                </c:pt>
                <c:pt idx="98">
                  <c:v>4.9000000000000004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5.0999999999999996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5.7500000000000098</c:v>
                </c:pt>
                <c:pt idx="116">
                  <c:v>5.8000000000000096</c:v>
                </c:pt>
                <c:pt idx="117">
                  <c:v>5.8500000000000103</c:v>
                </c:pt>
                <c:pt idx="118">
                  <c:v>5.9000000000000101</c:v>
                </c:pt>
                <c:pt idx="119">
                  <c:v>5.9500000000000099</c:v>
                </c:pt>
                <c:pt idx="120">
                  <c:v>6.0000000000000098</c:v>
                </c:pt>
                <c:pt idx="121">
                  <c:v>6.0500000000000096</c:v>
                </c:pt>
                <c:pt idx="122">
                  <c:v>6.1000000000000103</c:v>
                </c:pt>
                <c:pt idx="123">
                  <c:v>6.1500000000000101</c:v>
                </c:pt>
                <c:pt idx="124">
                  <c:v>6.2000000000000099</c:v>
                </c:pt>
                <c:pt idx="125">
                  <c:v>6.2500000000000098</c:v>
                </c:pt>
                <c:pt idx="126">
                  <c:v>6.3000000000000096</c:v>
                </c:pt>
                <c:pt idx="127">
                  <c:v>6.3500000000000103</c:v>
                </c:pt>
                <c:pt idx="128">
                  <c:v>6.4000000000000101</c:v>
                </c:pt>
                <c:pt idx="129">
                  <c:v>6.4500000000000197</c:v>
                </c:pt>
                <c:pt idx="130">
                  <c:v>6.5000000000000204</c:v>
                </c:pt>
                <c:pt idx="131">
                  <c:v>6.5500000000000203</c:v>
                </c:pt>
                <c:pt idx="132">
                  <c:v>6.6000000000000201</c:v>
                </c:pt>
                <c:pt idx="133">
                  <c:v>6.6500000000000199</c:v>
                </c:pt>
                <c:pt idx="134">
                  <c:v>6.7000000000000197</c:v>
                </c:pt>
                <c:pt idx="135">
                  <c:v>6.7500000000000204</c:v>
                </c:pt>
                <c:pt idx="136">
                  <c:v>6.8000000000000203</c:v>
                </c:pt>
                <c:pt idx="137">
                  <c:v>6.8500000000000201</c:v>
                </c:pt>
                <c:pt idx="138">
                  <c:v>6.9000000000000199</c:v>
                </c:pt>
                <c:pt idx="139">
                  <c:v>6.9500000000000197</c:v>
                </c:pt>
                <c:pt idx="140">
                  <c:v>7.0000000000000204</c:v>
                </c:pt>
                <c:pt idx="141">
                  <c:v>7.0500000000000203</c:v>
                </c:pt>
                <c:pt idx="142">
                  <c:v>7.1000000000000201</c:v>
                </c:pt>
                <c:pt idx="143">
                  <c:v>7.1500000000000297</c:v>
                </c:pt>
                <c:pt idx="144">
                  <c:v>7.2000000000000304</c:v>
                </c:pt>
                <c:pt idx="145">
                  <c:v>7.2500000000000302</c:v>
                </c:pt>
                <c:pt idx="146">
                  <c:v>7.30000000000003</c:v>
                </c:pt>
                <c:pt idx="147">
                  <c:v>7.3500000000000298</c:v>
                </c:pt>
                <c:pt idx="148">
                  <c:v>7.4000000000000297</c:v>
                </c:pt>
                <c:pt idx="149">
                  <c:v>7.4500000000000304</c:v>
                </c:pt>
                <c:pt idx="150">
                  <c:v>7.5000000000000302</c:v>
                </c:pt>
                <c:pt idx="151">
                  <c:v>7.55000000000003</c:v>
                </c:pt>
                <c:pt idx="152">
                  <c:v>7.6000000000000298</c:v>
                </c:pt>
                <c:pt idx="153">
                  <c:v>7.6500000000000297</c:v>
                </c:pt>
                <c:pt idx="154">
                  <c:v>7.7000000000000304</c:v>
                </c:pt>
                <c:pt idx="155">
                  <c:v>7.7500000000000302</c:v>
                </c:pt>
                <c:pt idx="156">
                  <c:v>7.80000000000003</c:v>
                </c:pt>
                <c:pt idx="157">
                  <c:v>7.8500000000000396</c:v>
                </c:pt>
                <c:pt idx="158">
                  <c:v>7.9000000000000403</c:v>
                </c:pt>
                <c:pt idx="159">
                  <c:v>7.9500000000000401</c:v>
                </c:pt>
                <c:pt idx="160">
                  <c:v>8.0000000000000409</c:v>
                </c:pt>
                <c:pt idx="161">
                  <c:v>8.0500000000000398</c:v>
                </c:pt>
                <c:pt idx="162">
                  <c:v>8.1000000000000405</c:v>
                </c:pt>
                <c:pt idx="163">
                  <c:v>8.1500000000000394</c:v>
                </c:pt>
                <c:pt idx="164">
                  <c:v>8.2000000000000401</c:v>
                </c:pt>
                <c:pt idx="165">
                  <c:v>8.2500000000000409</c:v>
                </c:pt>
                <c:pt idx="166">
                  <c:v>8.3000000000000398</c:v>
                </c:pt>
                <c:pt idx="167">
                  <c:v>8.3500000000000405</c:v>
                </c:pt>
                <c:pt idx="168">
                  <c:v>8.4000000000000394</c:v>
                </c:pt>
                <c:pt idx="169">
                  <c:v>8.4500000000000401</c:v>
                </c:pt>
                <c:pt idx="170">
                  <c:v>8.5000000000000409</c:v>
                </c:pt>
                <c:pt idx="171">
                  <c:v>8.5500000000000398</c:v>
                </c:pt>
                <c:pt idx="172">
                  <c:v>8.6000000000000405</c:v>
                </c:pt>
                <c:pt idx="173">
                  <c:v>8.6500000000000306</c:v>
                </c:pt>
                <c:pt idx="174">
                  <c:v>8.7000000000000295</c:v>
                </c:pt>
                <c:pt idx="175">
                  <c:v>8.7500000000000302</c:v>
                </c:pt>
                <c:pt idx="176">
                  <c:v>8.8000000000000291</c:v>
                </c:pt>
                <c:pt idx="177">
                  <c:v>8.8500000000000298</c:v>
                </c:pt>
                <c:pt idx="178">
                  <c:v>8.9000000000000306</c:v>
                </c:pt>
                <c:pt idx="179">
                  <c:v>8.9500000000000295</c:v>
                </c:pt>
                <c:pt idx="180">
                  <c:v>9.0000000000000302</c:v>
                </c:pt>
                <c:pt idx="181">
                  <c:v>9.0500000000000291</c:v>
                </c:pt>
                <c:pt idx="182">
                  <c:v>9.1000000000000192</c:v>
                </c:pt>
                <c:pt idx="183">
                  <c:v>9.1500000000000199</c:v>
                </c:pt>
                <c:pt idx="184">
                  <c:v>9.2000000000000206</c:v>
                </c:pt>
                <c:pt idx="185">
                  <c:v>9.2500000000000195</c:v>
                </c:pt>
                <c:pt idx="186">
                  <c:v>9.3000000000000203</c:v>
                </c:pt>
                <c:pt idx="187">
                  <c:v>9.3500000000000192</c:v>
                </c:pt>
                <c:pt idx="188">
                  <c:v>9.4000000000000199</c:v>
                </c:pt>
                <c:pt idx="189">
                  <c:v>9.4500000000000206</c:v>
                </c:pt>
                <c:pt idx="190">
                  <c:v>9.5000000000000195</c:v>
                </c:pt>
                <c:pt idx="191">
                  <c:v>9.5500000000000096</c:v>
                </c:pt>
                <c:pt idx="192">
                  <c:v>9.6000000000000103</c:v>
                </c:pt>
                <c:pt idx="193">
                  <c:v>9.6500000000000092</c:v>
                </c:pt>
                <c:pt idx="194">
                  <c:v>9.7000000000000099</c:v>
                </c:pt>
                <c:pt idx="195">
                  <c:v>9.7500000000000107</c:v>
                </c:pt>
                <c:pt idx="196">
                  <c:v>9.8000000000000096</c:v>
                </c:pt>
                <c:pt idx="197">
                  <c:v>9.8500000000000103</c:v>
                </c:pt>
                <c:pt idx="198">
                  <c:v>9.9000000000000092</c:v>
                </c:pt>
                <c:pt idx="199">
                  <c:v>9.9500000000000099</c:v>
                </c:pt>
                <c:pt idx="200">
                  <c:v>10</c:v>
                </c:pt>
                <c:pt idx="201">
                  <c:v>10.050000000000001</c:v>
                </c:pt>
                <c:pt idx="202">
                  <c:v>10.1</c:v>
                </c:pt>
                <c:pt idx="203">
                  <c:v>10.15</c:v>
                </c:pt>
                <c:pt idx="204">
                  <c:v>10.199999999999999</c:v>
                </c:pt>
                <c:pt idx="205">
                  <c:v>10.25</c:v>
                </c:pt>
                <c:pt idx="206">
                  <c:v>10.3</c:v>
                </c:pt>
                <c:pt idx="207">
                  <c:v>10.35</c:v>
                </c:pt>
                <c:pt idx="208">
                  <c:v>10.4</c:v>
                </c:pt>
                <c:pt idx="209">
                  <c:v>10.45</c:v>
                </c:pt>
                <c:pt idx="210">
                  <c:v>10.5</c:v>
                </c:pt>
                <c:pt idx="211">
                  <c:v>10.55</c:v>
                </c:pt>
                <c:pt idx="212">
                  <c:v>10.6</c:v>
                </c:pt>
                <c:pt idx="213">
                  <c:v>10.65</c:v>
                </c:pt>
                <c:pt idx="214">
                  <c:v>10.7</c:v>
                </c:pt>
                <c:pt idx="215">
                  <c:v>10.75</c:v>
                </c:pt>
                <c:pt idx="216">
                  <c:v>10.8</c:v>
                </c:pt>
                <c:pt idx="217">
                  <c:v>10.85</c:v>
                </c:pt>
                <c:pt idx="218">
                  <c:v>10.9</c:v>
                </c:pt>
                <c:pt idx="219">
                  <c:v>10.95</c:v>
                </c:pt>
                <c:pt idx="220">
                  <c:v>11</c:v>
                </c:pt>
                <c:pt idx="221">
                  <c:v>11.05</c:v>
                </c:pt>
                <c:pt idx="222">
                  <c:v>11.1</c:v>
                </c:pt>
                <c:pt idx="223">
                  <c:v>11.15</c:v>
                </c:pt>
                <c:pt idx="224">
                  <c:v>11.2</c:v>
                </c:pt>
                <c:pt idx="225">
                  <c:v>11.25</c:v>
                </c:pt>
                <c:pt idx="226">
                  <c:v>11.3</c:v>
                </c:pt>
                <c:pt idx="227">
                  <c:v>11.35</c:v>
                </c:pt>
                <c:pt idx="228">
                  <c:v>11.4</c:v>
                </c:pt>
                <c:pt idx="229">
                  <c:v>11.45</c:v>
                </c:pt>
                <c:pt idx="230">
                  <c:v>11.5</c:v>
                </c:pt>
                <c:pt idx="231">
                  <c:v>11.55</c:v>
                </c:pt>
                <c:pt idx="232">
                  <c:v>11.6</c:v>
                </c:pt>
                <c:pt idx="233">
                  <c:v>11.65</c:v>
                </c:pt>
                <c:pt idx="234">
                  <c:v>11.7</c:v>
                </c:pt>
                <c:pt idx="235">
                  <c:v>11.75</c:v>
                </c:pt>
                <c:pt idx="236">
                  <c:v>11.8</c:v>
                </c:pt>
                <c:pt idx="237">
                  <c:v>11.85</c:v>
                </c:pt>
                <c:pt idx="238">
                  <c:v>11.9</c:v>
                </c:pt>
                <c:pt idx="239">
                  <c:v>11.95</c:v>
                </c:pt>
                <c:pt idx="240">
                  <c:v>12</c:v>
                </c:pt>
                <c:pt idx="241">
                  <c:v>12.05</c:v>
                </c:pt>
                <c:pt idx="242">
                  <c:v>12.1</c:v>
                </c:pt>
                <c:pt idx="243">
                  <c:v>12.15</c:v>
                </c:pt>
                <c:pt idx="244">
                  <c:v>12.2</c:v>
                </c:pt>
                <c:pt idx="245">
                  <c:v>12.25</c:v>
                </c:pt>
                <c:pt idx="246">
                  <c:v>12.3</c:v>
                </c:pt>
                <c:pt idx="247">
                  <c:v>12.3499999999999</c:v>
                </c:pt>
                <c:pt idx="248">
                  <c:v>12.4</c:v>
                </c:pt>
                <c:pt idx="249">
                  <c:v>12.4499999999999</c:v>
                </c:pt>
                <c:pt idx="250">
                  <c:v>12.5</c:v>
                </c:pt>
                <c:pt idx="251">
                  <c:v>12.55</c:v>
                </c:pt>
                <c:pt idx="252">
                  <c:v>12.6</c:v>
                </c:pt>
                <c:pt idx="253">
                  <c:v>12.65</c:v>
                </c:pt>
                <c:pt idx="254">
                  <c:v>12.6999999999999</c:v>
                </c:pt>
                <c:pt idx="255">
                  <c:v>12.75</c:v>
                </c:pt>
                <c:pt idx="256">
                  <c:v>12.8</c:v>
                </c:pt>
                <c:pt idx="257">
                  <c:v>12.8499999999999</c:v>
                </c:pt>
                <c:pt idx="258">
                  <c:v>12.899999999999901</c:v>
                </c:pt>
                <c:pt idx="259">
                  <c:v>12.9499999999999</c:v>
                </c:pt>
                <c:pt idx="260">
                  <c:v>12.999999999999901</c:v>
                </c:pt>
                <c:pt idx="261">
                  <c:v>13.049999999999899</c:v>
                </c:pt>
                <c:pt idx="262">
                  <c:v>13.0999999999999</c:v>
                </c:pt>
                <c:pt idx="263">
                  <c:v>13.149999999999901</c:v>
                </c:pt>
                <c:pt idx="264">
                  <c:v>13.1999999999999</c:v>
                </c:pt>
                <c:pt idx="265">
                  <c:v>13.249999999999901</c:v>
                </c:pt>
                <c:pt idx="266">
                  <c:v>13.299999999999899</c:v>
                </c:pt>
                <c:pt idx="267">
                  <c:v>13.3499999999999</c:v>
                </c:pt>
                <c:pt idx="268">
                  <c:v>13.399999999999901</c:v>
                </c:pt>
                <c:pt idx="269">
                  <c:v>13.4499999999999</c:v>
                </c:pt>
                <c:pt idx="270">
                  <c:v>13.499999999999901</c:v>
                </c:pt>
                <c:pt idx="271">
                  <c:v>13.549999999999899</c:v>
                </c:pt>
                <c:pt idx="272">
                  <c:v>13.5999999999999</c:v>
                </c:pt>
                <c:pt idx="273">
                  <c:v>13.649999999999901</c:v>
                </c:pt>
                <c:pt idx="274">
                  <c:v>13.6999999999999</c:v>
                </c:pt>
                <c:pt idx="275">
                  <c:v>13.749999999999901</c:v>
                </c:pt>
                <c:pt idx="276">
                  <c:v>13.799999999999899</c:v>
                </c:pt>
                <c:pt idx="277">
                  <c:v>13.8499999999999</c:v>
                </c:pt>
                <c:pt idx="278">
                  <c:v>13.899999999999901</c:v>
                </c:pt>
                <c:pt idx="279">
                  <c:v>13.9499999999999</c:v>
                </c:pt>
                <c:pt idx="280">
                  <c:v>13.999999999999901</c:v>
                </c:pt>
                <c:pt idx="281">
                  <c:v>14.049999999999899</c:v>
                </c:pt>
                <c:pt idx="282">
                  <c:v>14.0999999999999</c:v>
                </c:pt>
                <c:pt idx="283">
                  <c:v>14.149999999999901</c:v>
                </c:pt>
                <c:pt idx="284">
                  <c:v>14.1999999999999</c:v>
                </c:pt>
                <c:pt idx="285">
                  <c:v>14.249999999999901</c:v>
                </c:pt>
                <c:pt idx="286">
                  <c:v>14.299999999999899</c:v>
                </c:pt>
                <c:pt idx="287">
                  <c:v>14.3499999999999</c:v>
                </c:pt>
                <c:pt idx="288">
                  <c:v>14.399999999999901</c:v>
                </c:pt>
                <c:pt idx="289">
                  <c:v>14.4499999999999</c:v>
                </c:pt>
                <c:pt idx="290">
                  <c:v>14.499999999999901</c:v>
                </c:pt>
                <c:pt idx="291">
                  <c:v>14.549999999999899</c:v>
                </c:pt>
                <c:pt idx="292">
                  <c:v>14.5999999999999</c:v>
                </c:pt>
                <c:pt idx="293">
                  <c:v>14.649999999999901</c:v>
                </c:pt>
                <c:pt idx="294">
                  <c:v>14.6999999999999</c:v>
                </c:pt>
                <c:pt idx="295">
                  <c:v>14.749999999999901</c:v>
                </c:pt>
                <c:pt idx="296">
                  <c:v>14.799999999999899</c:v>
                </c:pt>
                <c:pt idx="297">
                  <c:v>14.8499999999999</c:v>
                </c:pt>
                <c:pt idx="298">
                  <c:v>14.899999999999901</c:v>
                </c:pt>
                <c:pt idx="299">
                  <c:v>14.9499999999999</c:v>
                </c:pt>
                <c:pt idx="300">
                  <c:v>14.999999999999901</c:v>
                </c:pt>
                <c:pt idx="301">
                  <c:v>15.049999999999899</c:v>
                </c:pt>
                <c:pt idx="302">
                  <c:v>15.0999999999999</c:v>
                </c:pt>
                <c:pt idx="303">
                  <c:v>15.149999999999901</c:v>
                </c:pt>
                <c:pt idx="304">
                  <c:v>15.1999999999999</c:v>
                </c:pt>
                <c:pt idx="305">
                  <c:v>15.249999999999901</c:v>
                </c:pt>
                <c:pt idx="306">
                  <c:v>15.299999999999899</c:v>
                </c:pt>
                <c:pt idx="307">
                  <c:v>15.3499999999999</c:v>
                </c:pt>
                <c:pt idx="308">
                  <c:v>15.399999999999901</c:v>
                </c:pt>
                <c:pt idx="309">
                  <c:v>15.4499999999999</c:v>
                </c:pt>
                <c:pt idx="310">
                  <c:v>15.499999999999901</c:v>
                </c:pt>
                <c:pt idx="311">
                  <c:v>15.549999999999899</c:v>
                </c:pt>
                <c:pt idx="312">
                  <c:v>15.5999999999999</c:v>
                </c:pt>
                <c:pt idx="313">
                  <c:v>15.649999999999901</c:v>
                </c:pt>
                <c:pt idx="314">
                  <c:v>15.6999999999999</c:v>
                </c:pt>
                <c:pt idx="315">
                  <c:v>15.749999999999901</c:v>
                </c:pt>
                <c:pt idx="316">
                  <c:v>15.799999999999899</c:v>
                </c:pt>
                <c:pt idx="317">
                  <c:v>15.8499999999999</c:v>
                </c:pt>
                <c:pt idx="318">
                  <c:v>15.899999999999901</c:v>
                </c:pt>
                <c:pt idx="319">
                  <c:v>15.9499999999999</c:v>
                </c:pt>
                <c:pt idx="320">
                  <c:v>15.999999999999901</c:v>
                </c:pt>
                <c:pt idx="321">
                  <c:v>16.049999999999901</c:v>
                </c:pt>
                <c:pt idx="322">
                  <c:v>16.099999999999898</c:v>
                </c:pt>
                <c:pt idx="323">
                  <c:v>16.149999999999899</c:v>
                </c:pt>
                <c:pt idx="324">
                  <c:v>16.1999999999999</c:v>
                </c:pt>
                <c:pt idx="325">
                  <c:v>16.249999999999901</c:v>
                </c:pt>
                <c:pt idx="326">
                  <c:v>16.299999999999901</c:v>
                </c:pt>
                <c:pt idx="327">
                  <c:v>16.349999999999898</c:v>
                </c:pt>
                <c:pt idx="328">
                  <c:v>16.399999999999899</c:v>
                </c:pt>
                <c:pt idx="329">
                  <c:v>16.4499999999999</c:v>
                </c:pt>
                <c:pt idx="330">
                  <c:v>16.499999999999901</c:v>
                </c:pt>
                <c:pt idx="331">
                  <c:v>16.549999999999901</c:v>
                </c:pt>
                <c:pt idx="332">
                  <c:v>16.599999999999898</c:v>
                </c:pt>
                <c:pt idx="333">
                  <c:v>16.649999999999899</c:v>
                </c:pt>
                <c:pt idx="334">
                  <c:v>16.6999999999999</c:v>
                </c:pt>
                <c:pt idx="335">
                  <c:v>16.749999999999901</c:v>
                </c:pt>
                <c:pt idx="336">
                  <c:v>16.799999999999901</c:v>
                </c:pt>
                <c:pt idx="337">
                  <c:v>16.849999999999898</c:v>
                </c:pt>
                <c:pt idx="338">
                  <c:v>16.899999999999899</c:v>
                </c:pt>
                <c:pt idx="339">
                  <c:v>16.9499999999999</c:v>
                </c:pt>
                <c:pt idx="340">
                  <c:v>16.999999999999901</c:v>
                </c:pt>
                <c:pt idx="341">
                  <c:v>17.049999999999901</c:v>
                </c:pt>
                <c:pt idx="342">
                  <c:v>17.099999999999898</c:v>
                </c:pt>
                <c:pt idx="343">
                  <c:v>17.149999999999899</c:v>
                </c:pt>
                <c:pt idx="344">
                  <c:v>17.1999999999999</c:v>
                </c:pt>
                <c:pt idx="345">
                  <c:v>17.249999999999901</c:v>
                </c:pt>
                <c:pt idx="346">
                  <c:v>17.299999999999901</c:v>
                </c:pt>
                <c:pt idx="347">
                  <c:v>17.349999999999898</c:v>
                </c:pt>
                <c:pt idx="348">
                  <c:v>17.399999999999899</c:v>
                </c:pt>
                <c:pt idx="349">
                  <c:v>17.4499999999999</c:v>
                </c:pt>
                <c:pt idx="350">
                  <c:v>17.499999999999901</c:v>
                </c:pt>
                <c:pt idx="351">
                  <c:v>17.549999999999901</c:v>
                </c:pt>
                <c:pt idx="352">
                  <c:v>17.599999999999898</c:v>
                </c:pt>
                <c:pt idx="353">
                  <c:v>17.649999999999899</c:v>
                </c:pt>
                <c:pt idx="354">
                  <c:v>17.6999999999999</c:v>
                </c:pt>
                <c:pt idx="355">
                  <c:v>17.749999999999901</c:v>
                </c:pt>
                <c:pt idx="356">
                  <c:v>17.799999999999901</c:v>
                </c:pt>
                <c:pt idx="357">
                  <c:v>17.849999999999898</c:v>
                </c:pt>
                <c:pt idx="358">
                  <c:v>17.899999999999899</c:v>
                </c:pt>
                <c:pt idx="359">
                  <c:v>17.9499999999999</c:v>
                </c:pt>
                <c:pt idx="360">
                  <c:v>17.999999999999901</c:v>
                </c:pt>
                <c:pt idx="361">
                  <c:v>18.049999999999901</c:v>
                </c:pt>
                <c:pt idx="362">
                  <c:v>18.099999999999898</c:v>
                </c:pt>
                <c:pt idx="363">
                  <c:v>18.149999999999899</c:v>
                </c:pt>
                <c:pt idx="364">
                  <c:v>18.1999999999999</c:v>
                </c:pt>
                <c:pt idx="365">
                  <c:v>18.249999999999901</c:v>
                </c:pt>
                <c:pt idx="366">
                  <c:v>18.299999999999901</c:v>
                </c:pt>
                <c:pt idx="367">
                  <c:v>18.349999999999898</c:v>
                </c:pt>
                <c:pt idx="368">
                  <c:v>18.399999999999899</c:v>
                </c:pt>
                <c:pt idx="369">
                  <c:v>18.4499999999999</c:v>
                </c:pt>
                <c:pt idx="370">
                  <c:v>18.499999999999901</c:v>
                </c:pt>
                <c:pt idx="371">
                  <c:v>18.549999999999901</c:v>
                </c:pt>
                <c:pt idx="372">
                  <c:v>18.599999999999898</c:v>
                </c:pt>
                <c:pt idx="373">
                  <c:v>18.649999999999899</c:v>
                </c:pt>
                <c:pt idx="374">
                  <c:v>18.6999999999999</c:v>
                </c:pt>
                <c:pt idx="375">
                  <c:v>18.749999999999901</c:v>
                </c:pt>
                <c:pt idx="376">
                  <c:v>18.799999999999901</c:v>
                </c:pt>
                <c:pt idx="377">
                  <c:v>18.849999999999898</c:v>
                </c:pt>
                <c:pt idx="378">
                  <c:v>18.899999999999899</c:v>
                </c:pt>
                <c:pt idx="379">
                  <c:v>18.9499999999999</c:v>
                </c:pt>
                <c:pt idx="380">
                  <c:v>18.999999999999901</c:v>
                </c:pt>
                <c:pt idx="381">
                  <c:v>19.049999999999901</c:v>
                </c:pt>
                <c:pt idx="382">
                  <c:v>19.099999999999898</c:v>
                </c:pt>
                <c:pt idx="383">
                  <c:v>19.149999999999899</c:v>
                </c:pt>
                <c:pt idx="384">
                  <c:v>19.1999999999999</c:v>
                </c:pt>
                <c:pt idx="385">
                  <c:v>19.249999999999901</c:v>
                </c:pt>
                <c:pt idx="386">
                  <c:v>19.299999999999901</c:v>
                </c:pt>
                <c:pt idx="387">
                  <c:v>19.349999999999898</c:v>
                </c:pt>
                <c:pt idx="388">
                  <c:v>19.399999999999899</c:v>
                </c:pt>
                <c:pt idx="389">
                  <c:v>19.4499999999999</c:v>
                </c:pt>
                <c:pt idx="390">
                  <c:v>19.499999999999901</c:v>
                </c:pt>
                <c:pt idx="391">
                  <c:v>19.549999999999901</c:v>
                </c:pt>
                <c:pt idx="392">
                  <c:v>19.599999999999898</c:v>
                </c:pt>
                <c:pt idx="393">
                  <c:v>19.649999999999899</c:v>
                </c:pt>
                <c:pt idx="394">
                  <c:v>19.6999999999999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19.899999999999899</c:v>
                </c:pt>
                <c:pt idx="399">
                  <c:v>19.9499999999999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20.149999999999899</c:v>
                </c:pt>
                <c:pt idx="404">
                  <c:v>20.1999999999999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E1-41A1-AF4F-5436A8E08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387512"/>
        <c:axId val="570378984"/>
      </c:scatterChart>
      <c:valAx>
        <c:axId val="570387512"/>
        <c:scaling>
          <c:orientation val="minMax"/>
          <c:max val="5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b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Horizontal distance[m]</a:t>
                </a:r>
              </a:p>
            </c:rich>
          </c:tx>
          <c:layout>
            <c:manualLayout>
              <c:xMode val="edge"/>
              <c:yMode val="edge"/>
              <c:x val="0.15326020901053714"/>
              <c:y val="0.97883166678611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b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378984"/>
        <c:crossesAt val="27"/>
        <c:crossBetween val="midCat"/>
      </c:valAx>
      <c:valAx>
        <c:axId val="570378984"/>
        <c:scaling>
          <c:orientation val="maxMin"/>
          <c:max val="2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100" b="1"/>
                  <a:t>Vertical distance [m]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387512"/>
        <c:crosses val="autoZero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Force in function of its application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Force!$B$6:$I$6</c:f>
              <c:numCache>
                <c:formatCode>General</c:formatCode>
                <c:ptCount val="8"/>
                <c:pt idx="0">
                  <c:v>0.2</c:v>
                </c:pt>
                <c:pt idx="1">
                  <c:v>0.3</c:v>
                </c:pt>
                <c:pt idx="2">
                  <c:v>0.4</c:v>
                </c:pt>
                <c:pt idx="3">
                  <c:v>0.5</c:v>
                </c:pt>
                <c:pt idx="4">
                  <c:v>0.6</c:v>
                </c:pt>
                <c:pt idx="5">
                  <c:v>0.7</c:v>
                </c:pt>
                <c:pt idx="6">
                  <c:v>0.8</c:v>
                </c:pt>
                <c:pt idx="7">
                  <c:v>0.9</c:v>
                </c:pt>
              </c:numCache>
            </c:numRef>
          </c:xVal>
          <c:yVal>
            <c:numRef>
              <c:f>Force!$B$8:$I$8</c:f>
              <c:numCache>
                <c:formatCode>0.0</c:formatCode>
                <c:ptCount val="8"/>
                <c:pt idx="0">
                  <c:v>375.91614662602865</c:v>
                </c:pt>
                <c:pt idx="1">
                  <c:v>250.61076441735244</c:v>
                </c:pt>
                <c:pt idx="2">
                  <c:v>187.95807331301432</c:v>
                </c:pt>
                <c:pt idx="3">
                  <c:v>150.36645865041146</c:v>
                </c:pt>
                <c:pt idx="4">
                  <c:v>125.30538220867622</c:v>
                </c:pt>
                <c:pt idx="5">
                  <c:v>107.40461332172249</c:v>
                </c:pt>
                <c:pt idx="6">
                  <c:v>93.979036656507162</c:v>
                </c:pt>
                <c:pt idx="7">
                  <c:v>83.536921472450814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288-45CC-96A5-2E2EFC4639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6532888"/>
        <c:axId val="446530920"/>
      </c:scatterChart>
      <c:valAx>
        <c:axId val="446532888"/>
        <c:scaling>
          <c:orientation val="minMax"/>
          <c:max val="1"/>
          <c:min val="0.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[s]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30920"/>
        <c:crosses val="autoZero"/>
        <c:crossBetween val="midCat"/>
      </c:valAx>
      <c:valAx>
        <c:axId val="44653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Force [N]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465328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351233</xdr:colOff>
      <xdr:row>18</xdr:row>
      <xdr:rowOff>60121</xdr:rowOff>
    </xdr:from>
    <xdr:to>
      <xdr:col>3</xdr:col>
      <xdr:colOff>452437</xdr:colOff>
      <xdr:row>74</xdr:row>
      <xdr:rowOff>9247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385763</xdr:colOff>
          <xdr:row>5</xdr:row>
          <xdr:rowOff>38100</xdr:rowOff>
        </xdr:from>
        <xdr:to>
          <xdr:col>18</xdr:col>
          <xdr:colOff>328613</xdr:colOff>
          <xdr:row>7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395288</xdr:colOff>
      <xdr:row>12</xdr:row>
      <xdr:rowOff>106681</xdr:rowOff>
    </xdr:from>
    <xdr:to>
      <xdr:col>12</xdr:col>
      <xdr:colOff>441007</xdr:colOff>
      <xdr:row>12</xdr:row>
      <xdr:rowOff>152400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339263" y="2278381"/>
          <a:ext cx="45719" cy="457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9</xdr:col>
      <xdr:colOff>135730</xdr:colOff>
      <xdr:row>9</xdr:row>
      <xdr:rowOff>121443</xdr:rowOff>
    </xdr:from>
    <xdr:to>
      <xdr:col>15</xdr:col>
      <xdr:colOff>135730</xdr:colOff>
      <xdr:row>24</xdr:row>
      <xdr:rowOff>150018</xdr:rowOff>
    </xdr:to>
    <xdr:grpSp>
      <xdr:nvGrpSpPr>
        <xdr:cNvPr id="5" name="Group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pSpPr/>
      </xdr:nvGrpSpPr>
      <xdr:grpSpPr>
        <a:xfrm>
          <a:off x="6998493" y="1750218"/>
          <a:ext cx="4572000" cy="2743200"/>
          <a:chOff x="7427118" y="130968"/>
          <a:chExt cx="4572000" cy="2743200"/>
        </a:xfrm>
      </xdr:grpSpPr>
      <xdr:graphicFrame macro="">
        <xdr:nvGraphicFramePr>
          <xdr:cNvPr id="2" name="Graphique 1">
            <a:extLst>
              <a:ext uri="{FF2B5EF4-FFF2-40B4-BE49-F238E27FC236}">
                <a16:creationId xmlns:a16="http://schemas.microsoft.com/office/drawing/2014/main" id="{00000000-0008-0000-0200-000002000000}"/>
              </a:ext>
            </a:extLst>
          </xdr:cNvPr>
          <xdr:cNvGraphicFramePr/>
        </xdr:nvGraphicFramePr>
        <xdr:xfrm>
          <a:off x="7427118" y="130968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9348789" y="1552575"/>
            <a:ext cx="1652586" cy="395283"/>
          </a:xfrm>
          <a:prstGeom prst="rect">
            <a:avLst/>
          </a:prstGeom>
          <a:solidFill>
            <a:schemeClr val="bg2">
              <a:lumMod val="90000"/>
              <a:alpha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B5C3B-918F-4470-85E9-9987FF9BE6E3}">
  <dimension ref="A1:F55"/>
  <sheetViews>
    <sheetView tabSelected="1" workbookViewId="0"/>
  </sheetViews>
  <sheetFormatPr baseColWidth="10" defaultColWidth="11.73046875" defaultRowHeight="14.25" x14ac:dyDescent="0.45"/>
  <cols>
    <col min="1" max="1" width="87.6640625" customWidth="1"/>
    <col min="3" max="3" width="40.46484375" customWidth="1"/>
  </cols>
  <sheetData>
    <row r="1" spans="1:6" ht="26.25" customHeight="1" x14ac:dyDescent="0.45">
      <c r="A1" s="57" t="s">
        <v>36</v>
      </c>
      <c r="B1" s="1"/>
      <c r="C1" s="1"/>
      <c r="D1" s="1"/>
      <c r="E1" s="2"/>
      <c r="F1" s="2"/>
    </row>
    <row r="2" spans="1:6" ht="27.75" customHeight="1" thickBot="1" x14ac:dyDescent="0.5">
      <c r="A2" s="56" t="s">
        <v>35</v>
      </c>
    </row>
    <row r="3" spans="1:6" ht="33.4" customHeight="1" thickTop="1" x14ac:dyDescent="0.5">
      <c r="A3" s="43" t="s">
        <v>40</v>
      </c>
    </row>
    <row r="4" spans="1:6" ht="16.5" customHeight="1" x14ac:dyDescent="0.5">
      <c r="A4" s="44" t="s">
        <v>41</v>
      </c>
    </row>
    <row r="5" spans="1:6" ht="35.65" thickBot="1" x14ac:dyDescent="0.55000000000000004">
      <c r="A5" s="45" t="s">
        <v>42</v>
      </c>
    </row>
    <row r="6" spans="1:6" ht="18" thickTop="1" x14ac:dyDescent="0.5">
      <c r="A6" s="42"/>
    </row>
    <row r="7" spans="1:6" x14ac:dyDescent="0.45">
      <c r="C7" s="6" t="s">
        <v>26</v>
      </c>
      <c r="D7" s="48">
        <v>0</v>
      </c>
      <c r="E7" t="s">
        <v>39</v>
      </c>
    </row>
    <row r="8" spans="1:6" x14ac:dyDescent="0.45">
      <c r="C8" s="12" t="s">
        <v>38</v>
      </c>
      <c r="D8" s="48">
        <v>52</v>
      </c>
      <c r="E8" t="s">
        <v>0</v>
      </c>
    </row>
    <row r="9" spans="1:6" x14ac:dyDescent="0.45">
      <c r="C9" s="12" t="s">
        <v>37</v>
      </c>
      <c r="D9" s="48">
        <v>1.645</v>
      </c>
      <c r="E9" t="s">
        <v>1</v>
      </c>
    </row>
    <row r="10" spans="1:6" x14ac:dyDescent="0.45">
      <c r="C10" s="12" t="s">
        <v>30</v>
      </c>
      <c r="D10" s="3">
        <f>D8/D9^2</f>
        <v>19.216378267015273</v>
      </c>
    </row>
    <row r="11" spans="1:6" x14ac:dyDescent="0.45">
      <c r="C11" s="12" t="s">
        <v>112</v>
      </c>
      <c r="D11" s="48">
        <v>3.45</v>
      </c>
      <c r="E11" t="s">
        <v>1</v>
      </c>
    </row>
    <row r="12" spans="1:6" x14ac:dyDescent="0.45">
      <c r="C12" s="12" t="s">
        <v>28</v>
      </c>
      <c r="D12" s="5">
        <f>D9*0.438</f>
        <v>0.72050999999999998</v>
      </c>
      <c r="E12" s="4" t="s">
        <v>2</v>
      </c>
      <c r="F12" s="10"/>
    </row>
    <row r="13" spans="1:6" x14ac:dyDescent="0.45">
      <c r="C13" s="12" t="s">
        <v>29</v>
      </c>
      <c r="D13" s="5">
        <f>D9-D12</f>
        <v>0.92449000000000003</v>
      </c>
      <c r="E13" t="s">
        <v>1</v>
      </c>
    </row>
    <row r="14" spans="1:6" x14ac:dyDescent="0.45">
      <c r="A14" s="41" t="s">
        <v>43</v>
      </c>
      <c r="B14" s="3">
        <v>56.179775280898873</v>
      </c>
      <c r="C14" s="12" t="s">
        <v>55</v>
      </c>
      <c r="D14" s="5">
        <f>$D$9*B14/100</f>
        <v>0.92415730337078639</v>
      </c>
      <c r="E14" t="s">
        <v>1</v>
      </c>
    </row>
    <row r="15" spans="1:6" x14ac:dyDescent="0.45">
      <c r="B15" s="3">
        <v>43.82022471910112</v>
      </c>
      <c r="C15" s="12" t="s">
        <v>54</v>
      </c>
      <c r="D15" s="5">
        <f>$D$9*B15/100</f>
        <v>0.72084269662921341</v>
      </c>
      <c r="E15" t="s">
        <v>1</v>
      </c>
    </row>
    <row r="16" spans="1:6" x14ac:dyDescent="0.45">
      <c r="B16" s="3"/>
      <c r="D16" s="14">
        <f>D15+D14</f>
        <v>1.6449999999999998</v>
      </c>
      <c r="E16" t="s">
        <v>1</v>
      </c>
    </row>
    <row r="17" spans="1:4" x14ac:dyDescent="0.45">
      <c r="A17" s="6" t="s">
        <v>3</v>
      </c>
      <c r="B17" s="5">
        <v>9.81</v>
      </c>
      <c r="C17" t="s">
        <v>4</v>
      </c>
      <c r="D17" s="5"/>
    </row>
    <row r="18" spans="1:4" x14ac:dyDescent="0.45">
      <c r="C18" s="34"/>
    </row>
    <row r="19" spans="1:4" x14ac:dyDescent="0.45">
      <c r="A19" s="12" t="s">
        <v>33</v>
      </c>
      <c r="B19" s="49">
        <v>27</v>
      </c>
      <c r="C19" t="s">
        <v>1</v>
      </c>
    </row>
    <row r="20" spans="1:4" x14ac:dyDescent="0.45">
      <c r="A20" s="12" t="s">
        <v>31</v>
      </c>
      <c r="B20" s="49">
        <v>0.8</v>
      </c>
      <c r="C20" t="s">
        <v>1</v>
      </c>
    </row>
    <row r="21" spans="1:4" x14ac:dyDescent="0.45">
      <c r="A21" s="6" t="s">
        <v>32</v>
      </c>
      <c r="B21" s="48">
        <v>0.35</v>
      </c>
      <c r="C21" t="s">
        <v>1</v>
      </c>
    </row>
    <row r="22" spans="1:4" x14ac:dyDescent="0.45">
      <c r="A22" s="12" t="s">
        <v>34</v>
      </c>
      <c r="B22" s="13">
        <f>B19+D13-B20</f>
        <v>27.124489999999998</v>
      </c>
      <c r="C22" t="s">
        <v>1</v>
      </c>
    </row>
    <row r="23" spans="1:4" x14ac:dyDescent="0.45">
      <c r="A23" s="6"/>
      <c r="B23" s="36"/>
    </row>
    <row r="24" spans="1:4" x14ac:dyDescent="0.45">
      <c r="A24" s="46" t="s">
        <v>44</v>
      </c>
      <c r="B24" s="7"/>
    </row>
    <row r="25" spans="1:4" x14ac:dyDescent="0.45">
      <c r="A25" s="12" t="s">
        <v>45</v>
      </c>
      <c r="B25" s="7"/>
    </row>
    <row r="26" spans="1:4" x14ac:dyDescent="0.45">
      <c r="A26" s="12" t="s">
        <v>96</v>
      </c>
    </row>
    <row r="27" spans="1:4" x14ac:dyDescent="0.45">
      <c r="A27" s="12" t="s">
        <v>46</v>
      </c>
    </row>
    <row r="28" spans="1:4" x14ac:dyDescent="0.45">
      <c r="A28" s="47" t="s">
        <v>47</v>
      </c>
    </row>
    <row r="29" spans="1:4" x14ac:dyDescent="0.45">
      <c r="A29" s="31" t="s">
        <v>48</v>
      </c>
      <c r="B29" s="5"/>
    </row>
    <row r="30" spans="1:4" x14ac:dyDescent="0.45">
      <c r="A30" s="10" t="s">
        <v>49</v>
      </c>
      <c r="B30" s="5">
        <f>D11</f>
        <v>3.45</v>
      </c>
      <c r="C30" t="s">
        <v>1</v>
      </c>
    </row>
    <row r="31" spans="1:4" x14ac:dyDescent="0.45">
      <c r="A31" s="10" t="s">
        <v>50</v>
      </c>
      <c r="B31" s="5">
        <f>B21</f>
        <v>0.35</v>
      </c>
      <c r="C31" t="s">
        <v>1</v>
      </c>
      <c r="D31" s="5"/>
    </row>
    <row r="32" spans="1:4" x14ac:dyDescent="0.45">
      <c r="A32" s="10" t="s">
        <v>51</v>
      </c>
      <c r="B32" s="5">
        <v>0</v>
      </c>
      <c r="C32" t="s">
        <v>1</v>
      </c>
      <c r="D32" s="5"/>
    </row>
    <row r="33" spans="1:3" x14ac:dyDescent="0.45">
      <c r="A33" s="31" t="s">
        <v>53</v>
      </c>
      <c r="B33" s="5">
        <f>SUM(B30:B32)</f>
        <v>3.8000000000000003</v>
      </c>
      <c r="C33" t="s">
        <v>1</v>
      </c>
    </row>
    <row r="34" spans="1:3" x14ac:dyDescent="0.45">
      <c r="A34" s="31" t="s">
        <v>52</v>
      </c>
      <c r="C34" t="s">
        <v>1</v>
      </c>
    </row>
    <row r="35" spans="1:3" x14ac:dyDescent="0.45">
      <c r="B35" s="5">
        <v>0</v>
      </c>
      <c r="C35" t="s">
        <v>1</v>
      </c>
    </row>
    <row r="36" spans="1:3" x14ac:dyDescent="0.45">
      <c r="A36" s="8" t="s">
        <v>27</v>
      </c>
      <c r="B36" s="5">
        <v>0.4</v>
      </c>
      <c r="C36" t="s">
        <v>1</v>
      </c>
    </row>
    <row r="37" spans="1:3" x14ac:dyDescent="0.45">
      <c r="A37" t="s">
        <v>113</v>
      </c>
      <c r="B37" s="5">
        <f>B33-B35-B36</f>
        <v>3.4000000000000004</v>
      </c>
      <c r="C37" t="s">
        <v>1</v>
      </c>
    </row>
    <row r="38" spans="1:3" x14ac:dyDescent="0.45">
      <c r="A38" s="35"/>
      <c r="B38" s="5"/>
    </row>
    <row r="39" spans="1:3" x14ac:dyDescent="0.45">
      <c r="B39" s="5"/>
      <c r="C39" s="10"/>
    </row>
    <row r="40" spans="1:3" x14ac:dyDescent="0.45">
      <c r="B40" s="5"/>
    </row>
    <row r="42" spans="1:3" x14ac:dyDescent="0.45">
      <c r="A42" s="2"/>
    </row>
    <row r="43" spans="1:3" x14ac:dyDescent="0.45">
      <c r="B43" s="9"/>
    </row>
    <row r="44" spans="1:3" x14ac:dyDescent="0.45">
      <c r="B44" s="9"/>
    </row>
    <row r="45" spans="1:3" x14ac:dyDescent="0.45">
      <c r="B45" s="9"/>
    </row>
    <row r="46" spans="1:3" x14ac:dyDescent="0.45">
      <c r="B46" s="9"/>
    </row>
    <row r="50" spans="2:3" x14ac:dyDescent="0.45">
      <c r="B50" s="3"/>
      <c r="C50" s="4"/>
    </row>
    <row r="51" spans="2:3" x14ac:dyDescent="0.45">
      <c r="B51" s="5"/>
      <c r="C51" s="4"/>
    </row>
    <row r="52" spans="2:3" x14ac:dyDescent="0.45">
      <c r="B52" s="5"/>
    </row>
    <row r="53" spans="2:3" x14ac:dyDescent="0.45">
      <c r="B53" s="5"/>
    </row>
    <row r="54" spans="2:3" x14ac:dyDescent="0.45">
      <c r="B54" s="5"/>
    </row>
    <row r="55" spans="2:3" x14ac:dyDescent="0.45">
      <c r="B55" s="5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22AE-073C-44FE-A262-C45445934371}">
  <dimension ref="A1:P807"/>
  <sheetViews>
    <sheetView zoomScale="103" zoomScaleNormal="80" workbookViewId="0">
      <pane ySplit="2" topLeftCell="A3" activePane="bottomLeft" state="frozen"/>
      <selection pane="bottomLeft" activeCell="A3" sqref="A3"/>
    </sheetView>
  </sheetViews>
  <sheetFormatPr baseColWidth="10" defaultRowHeight="14.25" x14ac:dyDescent="0.45"/>
  <cols>
    <col min="1" max="1" width="18.73046875" customWidth="1"/>
    <col min="4" max="4" width="11.19921875" bestFit="1" customWidth="1"/>
  </cols>
  <sheetData>
    <row r="1" spans="1:16" ht="15.75" x14ac:dyDescent="0.5">
      <c r="A1" s="15" t="s">
        <v>114</v>
      </c>
      <c r="H1" t="s">
        <v>8</v>
      </c>
    </row>
    <row r="2" spans="1:16" x14ac:dyDescent="0.45">
      <c r="H2" t="s">
        <v>62</v>
      </c>
      <c r="I2" t="s">
        <v>56</v>
      </c>
      <c r="J2" s="10" t="s">
        <v>58</v>
      </c>
      <c r="K2" s="50" t="s">
        <v>63</v>
      </c>
      <c r="L2" s="38"/>
      <c r="N2" s="10" t="s">
        <v>64</v>
      </c>
    </row>
    <row r="3" spans="1:16" x14ac:dyDescent="0.45">
      <c r="A3" t="s">
        <v>56</v>
      </c>
      <c r="B3" s="5">
        <f>'Direct facts'!B22</f>
        <v>27.124489999999998</v>
      </c>
      <c r="C3" t="s">
        <v>1</v>
      </c>
      <c r="H3" s="16" t="s">
        <v>5</v>
      </c>
      <c r="I3" s="16" t="s">
        <v>1</v>
      </c>
      <c r="J3" s="16" t="s">
        <v>1</v>
      </c>
      <c r="K3" s="16" t="s">
        <v>6</v>
      </c>
      <c r="L3" s="16" t="s">
        <v>7</v>
      </c>
      <c r="N3" s="16" t="s">
        <v>13</v>
      </c>
      <c r="O3" s="5">
        <f>0.5*m*K172^2</f>
        <v>4285.0080000000207</v>
      </c>
      <c r="P3" s="22" t="s">
        <v>14</v>
      </c>
    </row>
    <row r="4" spans="1:16" x14ac:dyDescent="0.45">
      <c r="A4" t="s">
        <v>57</v>
      </c>
      <c r="B4" s="5">
        <f>SQRT(2*B3/g)</f>
        <v>2.3515882675809259</v>
      </c>
      <c r="C4" t="s">
        <v>5</v>
      </c>
      <c r="E4" s="5"/>
      <c r="H4" s="14">
        <f t="shared" ref="H4:H35" si="0">SQRT(2*I4/g)</f>
        <v>0</v>
      </c>
      <c r="I4" s="5">
        <v>0</v>
      </c>
      <c r="J4" s="5">
        <f t="shared" ref="J4:J35" si="1">Vi*H4</f>
        <v>0</v>
      </c>
      <c r="K4" s="14">
        <f t="shared" ref="K4:K35" si="2">SQRT(2*g*I4)</f>
        <v>0</v>
      </c>
      <c r="L4" s="3">
        <f t="shared" ref="L4:L67" si="3">K4/1000*3600</f>
        <v>0</v>
      </c>
      <c r="M4" s="14"/>
    </row>
    <row r="5" spans="1:16" x14ac:dyDescent="0.45">
      <c r="A5" s="10" t="s">
        <v>59</v>
      </c>
      <c r="B5" s="5">
        <f>g*B4</f>
        <v>23.069080904968885</v>
      </c>
      <c r="C5" t="s">
        <v>6</v>
      </c>
      <c r="D5" s="5">
        <f>B5*3.6</f>
        <v>83.048691257887995</v>
      </c>
      <c r="E5" t="s">
        <v>7</v>
      </c>
      <c r="H5" s="14">
        <f t="shared" si="0"/>
        <v>0.10096375546923045</v>
      </c>
      <c r="I5" s="5">
        <v>0.05</v>
      </c>
      <c r="J5" s="5">
        <f t="shared" si="1"/>
        <v>0.14597656117263746</v>
      </c>
      <c r="K5" s="14">
        <f>SQRT(2*g*I5)</f>
        <v>0.99045444115315073</v>
      </c>
      <c r="L5" s="3">
        <f t="shared" si="3"/>
        <v>3.5656359881513424</v>
      </c>
      <c r="M5" s="14"/>
      <c r="N5" s="32"/>
      <c r="O5" s="14"/>
    </row>
    <row r="6" spans="1:16" x14ac:dyDescent="0.45">
      <c r="H6" s="14">
        <f t="shared" si="0"/>
        <v>0.14278431229270644</v>
      </c>
      <c r="I6" s="5">
        <v>0.1</v>
      </c>
      <c r="J6" s="5">
        <f t="shared" si="1"/>
        <v>0.20644203259892963</v>
      </c>
      <c r="K6" s="14">
        <f t="shared" si="2"/>
        <v>1.4007141035914503</v>
      </c>
      <c r="L6" s="3">
        <f t="shared" si="3"/>
        <v>5.0425707729292206</v>
      </c>
      <c r="M6" s="14"/>
      <c r="N6" s="32"/>
      <c r="O6" s="14"/>
    </row>
    <row r="7" spans="1:16" x14ac:dyDescent="0.45">
      <c r="H7" s="14">
        <f t="shared" si="0"/>
        <v>0.17487435419566724</v>
      </c>
      <c r="I7" s="5">
        <v>0.15</v>
      </c>
      <c r="J7" s="5">
        <f t="shared" si="1"/>
        <v>0.25283882066519431</v>
      </c>
      <c r="K7" s="14">
        <f t="shared" si="2"/>
        <v>1.7155174146594956</v>
      </c>
      <c r="L7" s="3">
        <f t="shared" si="3"/>
        <v>6.1758626927741842</v>
      </c>
      <c r="M7" s="14"/>
      <c r="N7" s="32"/>
      <c r="O7" s="14"/>
    </row>
    <row r="8" spans="1:16" x14ac:dyDescent="0.45">
      <c r="H8" s="14">
        <f t="shared" si="0"/>
        <v>0.2019275109384609</v>
      </c>
      <c r="I8" s="5">
        <v>0.2</v>
      </c>
      <c r="J8" s="5">
        <f t="shared" si="1"/>
        <v>0.29195312234527493</v>
      </c>
      <c r="K8" s="14">
        <f t="shared" si="2"/>
        <v>1.9809088823063015</v>
      </c>
      <c r="L8" s="3">
        <f t="shared" si="3"/>
        <v>7.1312719763026848</v>
      </c>
      <c r="M8" s="14"/>
      <c r="N8" s="32"/>
      <c r="O8" s="14"/>
    </row>
    <row r="9" spans="1:16" x14ac:dyDescent="0.45">
      <c r="A9" s="10" t="s">
        <v>58</v>
      </c>
      <c r="B9" s="5">
        <f>'Direct facts'!B37</f>
        <v>3.4000000000000004</v>
      </c>
      <c r="C9" s="10" t="s">
        <v>1</v>
      </c>
      <c r="H9" s="14">
        <f t="shared" si="0"/>
        <v>0.22576182049286544</v>
      </c>
      <c r="I9" s="5">
        <v>0.25</v>
      </c>
      <c r="J9" s="5">
        <f t="shared" si="1"/>
        <v>0.32641351390367374</v>
      </c>
      <c r="K9" s="14">
        <f t="shared" si="2"/>
        <v>2.2147234590350102</v>
      </c>
      <c r="L9" s="3">
        <f t="shared" si="3"/>
        <v>7.9730044525260366</v>
      </c>
      <c r="M9" s="14"/>
      <c r="N9" s="32"/>
      <c r="O9" s="14"/>
    </row>
    <row r="10" spans="1:16" x14ac:dyDescent="0.45">
      <c r="A10" s="10" t="s">
        <v>60</v>
      </c>
      <c r="B10" s="5">
        <f>B9/B4</f>
        <v>1.4458313331770334</v>
      </c>
      <c r="C10" t="s">
        <v>6</v>
      </c>
      <c r="D10" s="5">
        <f>Vi*3.6</f>
        <v>5.2049927994373206</v>
      </c>
      <c r="E10" t="s">
        <v>7</v>
      </c>
      <c r="H10" s="14">
        <f t="shared" si="0"/>
        <v>0.24730968341474896</v>
      </c>
      <c r="I10" s="5">
        <v>0.3</v>
      </c>
      <c r="J10" s="5">
        <f t="shared" si="1"/>
        <v>0.35756808927913653</v>
      </c>
      <c r="K10" s="14">
        <f t="shared" si="2"/>
        <v>2.4261079942986874</v>
      </c>
      <c r="L10" s="3">
        <f t="shared" si="3"/>
        <v>8.7339887794752755</v>
      </c>
      <c r="M10" s="14"/>
      <c r="N10" s="32"/>
      <c r="O10" s="14"/>
    </row>
    <row r="11" spans="1:16" x14ac:dyDescent="0.45">
      <c r="H11" s="14">
        <f t="shared" si="0"/>
        <v>0.26712498840272114</v>
      </c>
      <c r="I11" s="5">
        <v>0.35</v>
      </c>
      <c r="J11" s="5">
        <f t="shared" si="1"/>
        <v>0.38621767810720586</v>
      </c>
      <c r="K11" s="14">
        <f t="shared" si="2"/>
        <v>2.6204961362306949</v>
      </c>
      <c r="L11" s="3">
        <f t="shared" si="3"/>
        <v>9.4337860904305018</v>
      </c>
      <c r="M11" s="14"/>
      <c r="N11" s="32"/>
      <c r="O11" s="14"/>
    </row>
    <row r="12" spans="1:16" ht="18" x14ac:dyDescent="0.45">
      <c r="A12" s="21" t="s">
        <v>61</v>
      </c>
      <c r="F12">
        <f>ROUND(Vi,2)</f>
        <v>1.45</v>
      </c>
      <c r="H12" s="14">
        <f t="shared" si="0"/>
        <v>0.28556862458541288</v>
      </c>
      <c r="I12" s="5">
        <v>0.4</v>
      </c>
      <c r="J12" s="5">
        <f t="shared" si="1"/>
        <v>0.41288406519785925</v>
      </c>
      <c r="K12" s="14">
        <f t="shared" si="2"/>
        <v>2.8014282071829006</v>
      </c>
      <c r="L12" s="3">
        <f t="shared" si="3"/>
        <v>10.085141545858441</v>
      </c>
      <c r="M12" s="14"/>
      <c r="N12" s="32"/>
      <c r="O12" s="14"/>
    </row>
    <row r="13" spans="1:16" ht="18" x14ac:dyDescent="0.45">
      <c r="B13" s="21" t="s">
        <v>6</v>
      </c>
      <c r="H13" s="14">
        <f t="shared" si="0"/>
        <v>0.30289126640769132</v>
      </c>
      <c r="I13" s="5">
        <v>0.45</v>
      </c>
      <c r="J13" s="5">
        <f t="shared" si="1"/>
        <v>0.43792968351791234</v>
      </c>
      <c r="K13" s="14">
        <f t="shared" si="2"/>
        <v>2.9713633234594523</v>
      </c>
      <c r="L13" s="3">
        <f t="shared" si="3"/>
        <v>10.696907964454027</v>
      </c>
      <c r="M13" s="14"/>
      <c r="N13" s="32"/>
      <c r="O13" s="14"/>
    </row>
    <row r="14" spans="1:16" x14ac:dyDescent="0.45">
      <c r="A14" t="str">
        <f>CONCATENATE(A12,F12," ",C10)</f>
        <v>Displacment of CM with an initial launch speed of 1.45 m/s</v>
      </c>
      <c r="H14" s="14">
        <f t="shared" si="0"/>
        <v>0.31927542840705048</v>
      </c>
      <c r="I14" s="5">
        <v>0.5</v>
      </c>
      <c r="J14" s="5">
        <f t="shared" si="1"/>
        <v>0.46161841830443429</v>
      </c>
      <c r="K14" s="14">
        <f t="shared" si="2"/>
        <v>3.1320919526731652</v>
      </c>
      <c r="L14" s="3">
        <f t="shared" si="3"/>
        <v>11.275531029623394</v>
      </c>
      <c r="M14" s="14"/>
      <c r="N14" s="32"/>
      <c r="O14" s="14"/>
    </row>
    <row r="15" spans="1:16" x14ac:dyDescent="0.45">
      <c r="H15" s="14">
        <f t="shared" si="0"/>
        <v>0.3348588943166303</v>
      </c>
      <c r="I15" s="5">
        <v>0.55000000000000004</v>
      </c>
      <c r="J15" s="5">
        <f t="shared" si="1"/>
        <v>0.48414948159600091</v>
      </c>
      <c r="K15" s="14">
        <f t="shared" si="2"/>
        <v>3.2849657532461434</v>
      </c>
      <c r="L15" s="3">
        <f t="shared" si="3"/>
        <v>11.825876711686115</v>
      </c>
      <c r="M15" s="14"/>
      <c r="N15" s="32"/>
      <c r="O15" s="14"/>
    </row>
    <row r="16" spans="1:16" x14ac:dyDescent="0.45">
      <c r="H16" s="14">
        <f t="shared" si="0"/>
        <v>0.34974870839133448</v>
      </c>
      <c r="I16" s="5">
        <v>0.6</v>
      </c>
      <c r="J16" s="5">
        <f t="shared" si="1"/>
        <v>0.50567764133038862</v>
      </c>
      <c r="K16" s="14">
        <f t="shared" si="2"/>
        <v>3.4310348293189912</v>
      </c>
      <c r="L16" s="3">
        <f t="shared" si="3"/>
        <v>12.351725385548368</v>
      </c>
      <c r="M16" s="14"/>
      <c r="N16" s="32"/>
      <c r="O16" s="14"/>
    </row>
    <row r="17" spans="8:15" x14ac:dyDescent="0.45">
      <c r="H17" s="14">
        <f t="shared" si="0"/>
        <v>0.36402999730771812</v>
      </c>
      <c r="I17" s="5">
        <v>0.65</v>
      </c>
      <c r="J17" s="5">
        <f t="shared" si="1"/>
        <v>0.52632597632384992</v>
      </c>
      <c r="K17" s="14">
        <f t="shared" si="2"/>
        <v>3.5711342735887155</v>
      </c>
      <c r="L17" s="3">
        <f t="shared" si="3"/>
        <v>12.856083384919376</v>
      </c>
      <c r="M17" s="14"/>
      <c r="N17" s="32"/>
      <c r="O17" s="14"/>
    </row>
    <row r="18" spans="8:15" x14ac:dyDescent="0.45">
      <c r="H18" s="14">
        <f t="shared" si="0"/>
        <v>0.37777178144788398</v>
      </c>
      <c r="I18" s="5">
        <v>0.7</v>
      </c>
      <c r="J18" s="5">
        <f t="shared" si="1"/>
        <v>0.54619427840745693</v>
      </c>
      <c r="K18" s="14">
        <f t="shared" si="2"/>
        <v>3.7059411760037424</v>
      </c>
      <c r="L18" s="3">
        <f t="shared" si="3"/>
        <v>13.341388233613472</v>
      </c>
      <c r="M18" s="14"/>
      <c r="N18" s="32"/>
      <c r="O18" s="14"/>
    </row>
    <row r="19" spans="8:15" x14ac:dyDescent="0.45">
      <c r="H19" s="14">
        <f t="shared" si="0"/>
        <v>0.39103094350288753</v>
      </c>
      <c r="I19" s="5">
        <v>0.75</v>
      </c>
      <c r="J19" s="5">
        <f t="shared" si="1"/>
        <v>0.56536479035825304</v>
      </c>
      <c r="K19" s="14">
        <f t="shared" si="2"/>
        <v>3.8360135557633264</v>
      </c>
      <c r="L19" s="3">
        <f t="shared" si="3"/>
        <v>13.809648800747976</v>
      </c>
      <c r="M19" s="14"/>
      <c r="N19" s="32"/>
      <c r="O19" s="14"/>
    </row>
    <row r="20" spans="8:15" x14ac:dyDescent="0.45">
      <c r="H20" s="14">
        <f t="shared" si="0"/>
        <v>0.40385502187692179</v>
      </c>
      <c r="I20" s="5">
        <v>0.8</v>
      </c>
      <c r="J20" s="5">
        <f t="shared" si="1"/>
        <v>0.58390624469054986</v>
      </c>
      <c r="K20" s="14">
        <f t="shared" si="2"/>
        <v>3.9618177646126029</v>
      </c>
      <c r="L20" s="3">
        <f t="shared" si="3"/>
        <v>14.26254395260537</v>
      </c>
      <c r="M20" s="14"/>
      <c r="N20" s="32"/>
      <c r="O20" s="14"/>
    </row>
    <row r="21" spans="8:15" x14ac:dyDescent="0.45">
      <c r="H21" s="14">
        <f t="shared" si="0"/>
        <v>0.41628422815866989</v>
      </c>
      <c r="I21" s="5">
        <v>0.85</v>
      </c>
      <c r="J21" s="5">
        <f t="shared" si="1"/>
        <v>0.601876780579222</v>
      </c>
      <c r="K21" s="14">
        <f t="shared" si="2"/>
        <v>4.083748278236552</v>
      </c>
      <c r="L21" s="3">
        <f t="shared" si="3"/>
        <v>14.701493801651587</v>
      </c>
      <c r="M21" s="14"/>
      <c r="N21" s="32"/>
      <c r="O21" s="14"/>
    </row>
    <row r="22" spans="8:15" x14ac:dyDescent="0.45">
      <c r="H22" s="14">
        <f t="shared" si="0"/>
        <v>0.42835293687811932</v>
      </c>
      <c r="I22" s="5">
        <v>0.9</v>
      </c>
      <c r="J22" s="5">
        <f t="shared" si="1"/>
        <v>0.61932609779678893</v>
      </c>
      <c r="K22" s="14">
        <f t="shared" si="2"/>
        <v>4.2021423107743505</v>
      </c>
      <c r="L22" s="3">
        <f t="shared" si="3"/>
        <v>15.127712318787662</v>
      </c>
      <c r="M22" s="14"/>
      <c r="O22" s="14"/>
    </row>
    <row r="23" spans="8:15" x14ac:dyDescent="0.45">
      <c r="H23" s="14">
        <f t="shared" si="0"/>
        <v>0.44009080705072745</v>
      </c>
      <c r="I23" s="5">
        <v>0.95</v>
      </c>
      <c r="J23" s="5">
        <f t="shared" si="1"/>
        <v>0.6362970782771098</v>
      </c>
      <c r="K23" s="14">
        <f t="shared" si="2"/>
        <v>4.3172908171676365</v>
      </c>
      <c r="L23" s="3">
        <f t="shared" si="3"/>
        <v>15.542246941803491</v>
      </c>
      <c r="M23" s="51"/>
    </row>
    <row r="24" spans="8:15" x14ac:dyDescent="0.45">
      <c r="H24" s="52">
        <f t="shared" si="0"/>
        <v>0.45152364098573089</v>
      </c>
      <c r="I24" s="49">
        <v>1</v>
      </c>
      <c r="J24" s="5">
        <f t="shared" si="1"/>
        <v>0.65282702780734747</v>
      </c>
      <c r="K24" s="52">
        <f t="shared" si="2"/>
        <v>4.4294469180700204</v>
      </c>
      <c r="L24" s="3">
        <f t="shared" si="3"/>
        <v>15.946008905052073</v>
      </c>
      <c r="M24" s="14"/>
      <c r="N24" s="5"/>
    </row>
    <row r="25" spans="8:15" x14ac:dyDescent="0.45">
      <c r="H25" s="14">
        <f t="shared" si="0"/>
        <v>0.46267405188476018</v>
      </c>
      <c r="I25" s="5">
        <v>1.05</v>
      </c>
      <c r="J25" s="5">
        <f t="shared" si="1"/>
        <v>0.66894864126296272</v>
      </c>
      <c r="K25" s="14">
        <f t="shared" si="2"/>
        <v>4.5388324489894982</v>
      </c>
      <c r="L25" s="3">
        <f t="shared" si="3"/>
        <v>16.339796816362192</v>
      </c>
    </row>
    <row r="26" spans="8:15" x14ac:dyDescent="0.45">
      <c r="H26" s="14">
        <f t="shared" si="0"/>
        <v>0.47356198982383746</v>
      </c>
      <c r="I26" s="5">
        <v>1.1000000000000001</v>
      </c>
      <c r="J26" s="5">
        <f t="shared" si="1"/>
        <v>0.68469076308896759</v>
      </c>
      <c r="K26" s="14">
        <f t="shared" si="2"/>
        <v>4.6456431201718456</v>
      </c>
      <c r="L26" s="3">
        <f t="shared" si="3"/>
        <v>16.724315232618643</v>
      </c>
    </row>
    <row r="27" spans="8:15" x14ac:dyDescent="0.45">
      <c r="H27" s="14">
        <f t="shared" si="0"/>
        <v>0.48420516119137236</v>
      </c>
      <c r="I27" s="5">
        <v>1.1499999999999999</v>
      </c>
      <c r="J27" s="5">
        <f t="shared" si="1"/>
        <v>0.70007899373652227</v>
      </c>
      <c r="K27" s="14">
        <f t="shared" si="2"/>
        <v>4.750052631287363</v>
      </c>
      <c r="L27" s="3">
        <f t="shared" si="3"/>
        <v>17.100189472634508</v>
      </c>
    </row>
    <row r="28" spans="8:15" x14ac:dyDescent="0.45">
      <c r="H28" s="14">
        <f t="shared" si="0"/>
        <v>0.49461936682949792</v>
      </c>
      <c r="I28" s="5">
        <v>1.2</v>
      </c>
      <c r="J28" s="5">
        <f t="shared" si="1"/>
        <v>0.71513617855827305</v>
      </c>
      <c r="K28" s="14">
        <f t="shared" si="2"/>
        <v>4.8522159885973748</v>
      </c>
      <c r="L28" s="3">
        <f t="shared" si="3"/>
        <v>17.467977558950551</v>
      </c>
    </row>
    <row r="29" spans="8:15" x14ac:dyDescent="0.45">
      <c r="H29" s="14">
        <f t="shared" si="0"/>
        <v>0.50481877734615221</v>
      </c>
      <c r="I29" s="5">
        <v>1.25</v>
      </c>
      <c r="J29" s="5">
        <f t="shared" si="1"/>
        <v>0.72988280586318721</v>
      </c>
      <c r="K29" s="14">
        <f t="shared" si="2"/>
        <v>4.9522722057657536</v>
      </c>
      <c r="L29" s="3">
        <f t="shared" si="3"/>
        <v>17.828179940756712</v>
      </c>
    </row>
    <row r="30" spans="8:15" x14ac:dyDescent="0.45">
      <c r="H30" s="52">
        <f t="shared" si="0"/>
        <v>0.51481615930321623</v>
      </c>
      <c r="I30" s="49">
        <v>1.3</v>
      </c>
      <c r="J30" s="5">
        <f t="shared" si="1"/>
        <v>0.74433733394644908</v>
      </c>
      <c r="K30" s="52">
        <f t="shared" si="2"/>
        <v>5.0503465227645519</v>
      </c>
      <c r="L30" s="3">
        <f t="shared" si="3"/>
        <v>18.181247481952386</v>
      </c>
      <c r="M30" s="14"/>
    </row>
    <row r="31" spans="8:15" x14ac:dyDescent="0.45">
      <c r="H31" s="14">
        <f t="shared" si="0"/>
        <v>0.52462306258700175</v>
      </c>
      <c r="I31" s="5">
        <v>1.35</v>
      </c>
      <c r="J31" s="5">
        <f t="shared" si="1"/>
        <v>0.75851646199558298</v>
      </c>
      <c r="K31" s="14">
        <f t="shared" si="2"/>
        <v>5.146552243978487</v>
      </c>
      <c r="L31" s="3">
        <f t="shared" si="3"/>
        <v>18.527588078322555</v>
      </c>
    </row>
    <row r="32" spans="8:15" x14ac:dyDescent="0.45">
      <c r="H32" s="14">
        <f t="shared" si="0"/>
        <v>0.53424997680544228</v>
      </c>
      <c r="I32" s="5">
        <v>1.4</v>
      </c>
      <c r="J32" s="5">
        <f t="shared" si="1"/>
        <v>0.77243535621441173</v>
      </c>
      <c r="K32" s="14">
        <f t="shared" si="2"/>
        <v>5.2409922724613898</v>
      </c>
      <c r="L32" s="3">
        <f t="shared" si="3"/>
        <v>18.867572180861004</v>
      </c>
    </row>
    <row r="33" spans="8:12" x14ac:dyDescent="0.45">
      <c r="H33" s="14">
        <f t="shared" si="0"/>
        <v>0.54370646274903356</v>
      </c>
      <c r="I33" s="5">
        <v>1.45</v>
      </c>
      <c r="J33" s="5">
        <f t="shared" si="1"/>
        <v>0.78610783989340427</v>
      </c>
      <c r="K33" s="14">
        <f t="shared" si="2"/>
        <v>5.3337603995680194</v>
      </c>
      <c r="L33" s="3">
        <f t="shared" si="3"/>
        <v>19.20153743844487</v>
      </c>
    </row>
    <row r="34" spans="8:12" x14ac:dyDescent="0.45">
      <c r="H34" s="14">
        <f t="shared" si="0"/>
        <v>0.553001263609331</v>
      </c>
      <c r="I34" s="5">
        <v>1.5</v>
      </c>
      <c r="J34" s="5">
        <f t="shared" si="1"/>
        <v>0.79954655421286314</v>
      </c>
      <c r="K34" s="14">
        <f t="shared" si="2"/>
        <v>5.4249423960075376</v>
      </c>
      <c r="L34" s="3">
        <f t="shared" si="3"/>
        <v>19.529792625627135</v>
      </c>
    </row>
    <row r="35" spans="8:12" x14ac:dyDescent="0.45">
      <c r="H35" s="14">
        <f t="shared" si="0"/>
        <v>0.56214239963906598</v>
      </c>
      <c r="I35" s="5">
        <v>1.55</v>
      </c>
      <c r="J35" s="5">
        <f t="shared" si="1"/>
        <v>0.8127630951054875</v>
      </c>
      <c r="K35" s="14">
        <f t="shared" si="2"/>
        <v>5.5146169404592378</v>
      </c>
      <c r="L35" s="3">
        <f t="shared" si="3"/>
        <v>19.852620985653253</v>
      </c>
    </row>
    <row r="36" spans="8:12" x14ac:dyDescent="0.45">
      <c r="H36" s="14">
        <f t="shared" ref="H36:H67" si="4">SQRT(2*I36/g)</f>
        <v>0.57113724917082576</v>
      </c>
      <c r="I36" s="5">
        <v>1.6</v>
      </c>
      <c r="J36" s="5">
        <f t="shared" ref="J36:J67" si="5">Vi*H36</f>
        <v>0.8257681303957185</v>
      </c>
      <c r="K36" s="14">
        <f t="shared" ref="K36:K67" si="6">SQRT(2*g*I36)</f>
        <v>5.6028564143658013</v>
      </c>
      <c r="L36" s="3">
        <f t="shared" si="3"/>
        <v>20.170283091716882</v>
      </c>
    </row>
    <row r="37" spans="8:12" x14ac:dyDescent="0.45">
      <c r="H37" s="14">
        <f t="shared" si="4"/>
        <v>0.57999261832274074</v>
      </c>
      <c r="I37" s="5">
        <v>1.65</v>
      </c>
      <c r="J37" s="5">
        <f t="shared" si="5"/>
        <v>0.83857150058240648</v>
      </c>
      <c r="K37" s="14">
        <f t="shared" si="6"/>
        <v>5.6897275857460867</v>
      </c>
      <c r="L37" s="3">
        <f t="shared" si="3"/>
        <v>20.483019308685911</v>
      </c>
    </row>
    <row r="38" spans="8:12" x14ac:dyDescent="0.45">
      <c r="H38" s="14">
        <f t="shared" si="4"/>
        <v>0.58871480126400677</v>
      </c>
      <c r="I38" s="5">
        <v>1.7</v>
      </c>
      <c r="J38" s="5">
        <f t="shared" si="5"/>
        <v>0.85118230597259115</v>
      </c>
      <c r="K38" s="14">
        <f t="shared" si="6"/>
        <v>5.7752922003999068</v>
      </c>
      <c r="L38" s="3">
        <f t="shared" si="3"/>
        <v>20.791051921439667</v>
      </c>
    </row>
    <row r="39" spans="8:12" x14ac:dyDescent="0.45">
      <c r="H39" s="14">
        <f t="shared" si="4"/>
        <v>0.5973096325573275</v>
      </c>
      <c r="I39" s="5">
        <v>1.75</v>
      </c>
      <c r="J39" s="5">
        <f t="shared" si="5"/>
        <v>0.86360898235984473</v>
      </c>
      <c r="K39" s="14">
        <f t="shared" si="6"/>
        <v>5.8596074953873831</v>
      </c>
      <c r="L39" s="3">
        <f t="shared" si="3"/>
        <v>21.094586983394578</v>
      </c>
    </row>
    <row r="40" spans="8:12" x14ac:dyDescent="0.45">
      <c r="H40" s="14">
        <f t="shared" si="4"/>
        <v>0.60578253281538263</v>
      </c>
      <c r="I40" s="5">
        <v>1.8</v>
      </c>
      <c r="J40" s="5">
        <f t="shared" si="5"/>
        <v>0.87585936703582468</v>
      </c>
      <c r="K40" s="14">
        <f t="shared" si="6"/>
        <v>5.9427266469189046</v>
      </c>
      <c r="L40" s="3">
        <f t="shared" si="3"/>
        <v>21.393815928908055</v>
      </c>
    </row>
    <row r="41" spans="8:12" x14ac:dyDescent="0.45">
      <c r="H41" s="14">
        <f t="shared" si="4"/>
        <v>0.61413854868642692</v>
      </c>
      <c r="I41" s="5">
        <v>1.85</v>
      </c>
      <c r="J41" s="5">
        <f t="shared" si="5"/>
        <v>0.88794075660270511</v>
      </c>
      <c r="K41" s="14">
        <f t="shared" si="6"/>
        <v>6.0246991626138486</v>
      </c>
      <c r="L41" s="3">
        <f t="shared" si="3"/>
        <v>21.688916985409854</v>
      </c>
    </row>
    <row r="42" spans="8:12" x14ac:dyDescent="0.45">
      <c r="H42" s="14">
        <f t="shared" si="4"/>
        <v>0.62238238800685974</v>
      </c>
      <c r="I42" s="5">
        <v>1.9</v>
      </c>
      <c r="J42" s="5">
        <f t="shared" si="5"/>
        <v>0.89985995779786365</v>
      </c>
      <c r="K42" s="14">
        <f t="shared" si="6"/>
        <v>6.1055712263472941</v>
      </c>
      <c r="L42" s="3">
        <f t="shared" si="3"/>
        <v>21.980056414850257</v>
      </c>
    </row>
    <row r="43" spans="8:12" x14ac:dyDescent="0.45">
      <c r="H43" s="14">
        <f t="shared" si="4"/>
        <v>0.63051845081612945</v>
      </c>
      <c r="I43" s="5">
        <v>1.95</v>
      </c>
      <c r="J43" s="5">
        <f t="shared" si="5"/>
        <v>0.91162333233620219</v>
      </c>
      <c r="K43" s="14">
        <f t="shared" si="6"/>
        <v>6.1853860025062302</v>
      </c>
      <c r="L43" s="3">
        <f t="shared" si="3"/>
        <v>22.267389609022427</v>
      </c>
    </row>
    <row r="44" spans="8:12" x14ac:dyDescent="0.45">
      <c r="H44" s="14">
        <f t="shared" si="4"/>
        <v>0.63855085681410095</v>
      </c>
      <c r="I44" s="5">
        <v>2</v>
      </c>
      <c r="J44" s="5">
        <f t="shared" si="5"/>
        <v>0.92323683660886857</v>
      </c>
      <c r="K44" s="14">
        <f t="shared" si="6"/>
        <v>6.2641839053463304</v>
      </c>
      <c r="L44" s="3">
        <f t="shared" si="3"/>
        <v>22.551062059246789</v>
      </c>
    </row>
    <row r="45" spans="8:12" x14ac:dyDescent="0.45">
      <c r="H45" s="14">
        <f t="shared" si="4"/>
        <v>0.64648346974727278</v>
      </c>
      <c r="I45" s="5">
        <v>2.0499999999999998</v>
      </c>
      <c r="J45" s="5">
        <f t="shared" si="5"/>
        <v>0.93470605694161368</v>
      </c>
      <c r="K45" s="14">
        <f t="shared" si="6"/>
        <v>6.3420028382207461</v>
      </c>
      <c r="L45" s="3">
        <f t="shared" si="3"/>
        <v>22.831210217594684</v>
      </c>
    </row>
    <row r="46" spans="8:12" x14ac:dyDescent="0.45">
      <c r="H46" s="14">
        <f t="shared" si="4"/>
        <v>0.65431991913354093</v>
      </c>
      <c r="I46" s="5">
        <v>2.1</v>
      </c>
      <c r="J46" s="5">
        <f t="shared" si="5"/>
        <v>0.94603624100513617</v>
      </c>
      <c r="K46" s="14">
        <f t="shared" si="6"/>
        <v>6.4188784067000366</v>
      </c>
      <c r="L46" s="3">
        <f t="shared" si="3"/>
        <v>23.107962264120133</v>
      </c>
    </row>
    <row r="47" spans="8:12" x14ac:dyDescent="0.45">
      <c r="H47" s="14">
        <f t="shared" si="4"/>
        <v>0.66206361967213845</v>
      </c>
      <c r="I47" s="5">
        <v>2.15</v>
      </c>
      <c r="J47" s="5">
        <f t="shared" si="5"/>
        <v>0.95723232587858031</v>
      </c>
      <c r="K47" s="14">
        <f t="shared" si="6"/>
        <v>6.4948441089836795</v>
      </c>
      <c r="L47" s="3">
        <f t="shared" si="3"/>
        <v>23.381438792341246</v>
      </c>
    </row>
    <row r="48" spans="8:12" x14ac:dyDescent="0.45">
      <c r="H48" s="14">
        <f t="shared" si="4"/>
        <v>0.66971778863326059</v>
      </c>
      <c r="I48" s="5">
        <v>2.2000000000000002</v>
      </c>
      <c r="J48" s="5">
        <f t="shared" si="5"/>
        <v>0.96829896319200182</v>
      </c>
      <c r="K48" s="14">
        <f t="shared" si="6"/>
        <v>6.5699315064922867</v>
      </c>
      <c r="L48" s="3">
        <f t="shared" si="3"/>
        <v>23.651753423372231</v>
      </c>
    </row>
    <row r="49" spans="8:12" x14ac:dyDescent="0.45">
      <c r="H49" s="14">
        <f t="shared" si="4"/>
        <v>0.67728546147859636</v>
      </c>
      <c r="I49" s="5">
        <v>2.25</v>
      </c>
      <c r="J49" s="5">
        <f t="shared" si="5"/>
        <v>0.97924054171102126</v>
      </c>
      <c r="K49" s="14">
        <f t="shared" si="6"/>
        <v>6.6441703771050307</v>
      </c>
      <c r="L49" s="3">
        <f t="shared" si="3"/>
        <v>23.919013357578113</v>
      </c>
    </row>
    <row r="50" spans="8:12" x14ac:dyDescent="0.45">
      <c r="H50" s="14">
        <f t="shared" si="4"/>
        <v>0.68476950592788943</v>
      </c>
      <c r="I50" s="5">
        <v>2.2999999999999998</v>
      </c>
      <c r="J50" s="5">
        <f t="shared" si="5"/>
        <v>0.99006120767469885</v>
      </c>
      <c r="K50" s="14">
        <f t="shared" si="6"/>
        <v>6.7175888531525949</v>
      </c>
      <c r="L50" s="3">
        <f t="shared" si="3"/>
        <v>24.18331987134934</v>
      </c>
    </row>
    <row r="51" spans="8:12" x14ac:dyDescent="0.45">
      <c r="H51" s="14">
        <f t="shared" si="4"/>
        <v>0.69217263465639578</v>
      </c>
      <c r="I51" s="5">
        <v>2.35</v>
      </c>
      <c r="J51" s="5">
        <f t="shared" si="5"/>
        <v>1.0007648831539164</v>
      </c>
      <c r="K51" s="14">
        <f t="shared" si="6"/>
        <v>6.7902135459792428</v>
      </c>
      <c r="L51" s="3">
        <f t="shared" si="3"/>
        <v>24.444768765525271</v>
      </c>
    </row>
    <row r="52" spans="8:12" x14ac:dyDescent="0.45">
      <c r="H52" s="14">
        <f t="shared" si="4"/>
        <v>0.69949741678266897</v>
      </c>
      <c r="I52" s="5">
        <v>2.4</v>
      </c>
      <c r="J52" s="5">
        <f t="shared" si="5"/>
        <v>1.0113552826607772</v>
      </c>
      <c r="K52" s="14">
        <f t="shared" si="6"/>
        <v>6.8620696586379824</v>
      </c>
      <c r="L52" s="3">
        <f t="shared" si="3"/>
        <v>24.703450771096737</v>
      </c>
    </row>
    <row r="53" spans="8:12" x14ac:dyDescent="0.45">
      <c r="H53" s="14">
        <f t="shared" si="4"/>
        <v>0.70674628828461317</v>
      </c>
      <c r="I53" s="5">
        <v>2.4500000000000002</v>
      </c>
      <c r="J53" s="5">
        <f t="shared" si="5"/>
        <v>1.0218359282084621</v>
      </c>
      <c r="K53" s="14">
        <f t="shared" si="6"/>
        <v>6.9331810880720548</v>
      </c>
      <c r="L53" s="3">
        <f t="shared" si="3"/>
        <v>24.959451917059397</v>
      </c>
    </row>
    <row r="54" spans="8:12" x14ac:dyDescent="0.45">
      <c r="H54" s="14">
        <f t="shared" si="4"/>
        <v>0.71392156146353225</v>
      </c>
      <c r="I54" s="5">
        <v>2.5</v>
      </c>
      <c r="J54" s="5">
        <f t="shared" si="5"/>
        <v>1.0322101629946483</v>
      </c>
      <c r="K54" s="14">
        <f t="shared" si="6"/>
        <v>7.0035705179572512</v>
      </c>
      <c r="L54" s="3">
        <f t="shared" si="3"/>
        <v>25.212853864646107</v>
      </c>
    </row>
    <row r="55" spans="8:12" x14ac:dyDescent="0.45">
      <c r="H55" s="14">
        <f t="shared" si="4"/>
        <v>0.72102543356041093</v>
      </c>
      <c r="I55" s="5">
        <v>2.5499999999999998</v>
      </c>
      <c r="J55" s="5">
        <f t="shared" si="5"/>
        <v>1.0424811638591975</v>
      </c>
      <c r="K55" s="14">
        <f t="shared" si="6"/>
        <v>7.0732595032276313</v>
      </c>
      <c r="L55" s="3">
        <f t="shared" si="3"/>
        <v>25.463734211619474</v>
      </c>
    </row>
    <row r="56" spans="8:12" x14ac:dyDescent="0.45">
      <c r="H56" s="14">
        <f t="shared" si="4"/>
        <v>0.72805999461543625</v>
      </c>
      <c r="I56" s="5">
        <v>2.6</v>
      </c>
      <c r="J56" s="5">
        <f t="shared" si="5"/>
        <v>1.0526519526476998</v>
      </c>
      <c r="K56" s="14">
        <f t="shared" si="6"/>
        <v>7.142268547177431</v>
      </c>
      <c r="L56" s="3">
        <f t="shared" si="3"/>
        <v>25.712166769838753</v>
      </c>
    </row>
    <row r="57" spans="8:12" x14ac:dyDescent="0.45">
      <c r="H57" s="14">
        <f t="shared" si="4"/>
        <v>0.73502723465044451</v>
      </c>
      <c r="I57" s="5">
        <v>2.65</v>
      </c>
      <c r="J57" s="5">
        <f t="shared" si="5"/>
        <v>1.0627254065960803</v>
      </c>
      <c r="K57" s="14">
        <f t="shared" si="6"/>
        <v>7.2106171719208616</v>
      </c>
      <c r="L57" s="3">
        <f t="shared" si="3"/>
        <v>25.958221818915103</v>
      </c>
    </row>
    <row r="58" spans="8:12" x14ac:dyDescent="0.45">
      <c r="H58" s="14">
        <f t="shared" si="4"/>
        <v>0.74192905024424693</v>
      </c>
      <c r="I58" s="5">
        <v>2.7</v>
      </c>
      <c r="J58" s="5">
        <f t="shared" si="5"/>
        <v>1.0727042678374097</v>
      </c>
      <c r="K58" s="14">
        <f t="shared" si="6"/>
        <v>7.2783239828960626</v>
      </c>
      <c r="L58" s="3">
        <f t="shared" si="3"/>
        <v>26.201966338425827</v>
      </c>
    </row>
    <row r="59" spans="8:12" x14ac:dyDescent="0.45">
      <c r="H59" s="14">
        <f t="shared" si="4"/>
        <v>0.74876725056240334</v>
      </c>
      <c r="I59" s="5">
        <v>2.75</v>
      </c>
      <c r="J59" s="5">
        <f t="shared" si="5"/>
        <v>1.0825911521199414</v>
      </c>
      <c r="K59" s="14">
        <f t="shared" si="6"/>
        <v>7.3454067280171769</v>
      </c>
      <c r="L59" s="3">
        <f t="shared" si="3"/>
        <v>26.443464220861834</v>
      </c>
    </row>
    <row r="60" spans="8:12" x14ac:dyDescent="0.45">
      <c r="H60" s="14">
        <f t="shared" si="4"/>
        <v>0.75554356289576796</v>
      </c>
      <c r="I60" s="5">
        <v>2.8</v>
      </c>
      <c r="J60" s="5">
        <f t="shared" si="5"/>
        <v>1.0923885568149139</v>
      </c>
      <c r="K60" s="14">
        <f t="shared" si="6"/>
        <v>7.4118823520074848</v>
      </c>
      <c r="L60" s="3">
        <f t="shared" si="3"/>
        <v>26.682776467226944</v>
      </c>
    </row>
    <row r="61" spans="8:12" x14ac:dyDescent="0.45">
      <c r="H61" s="14">
        <f t="shared" si="4"/>
        <v>0.76225963775585148</v>
      </c>
      <c r="I61" s="5">
        <v>2.85</v>
      </c>
      <c r="J61" s="5">
        <f t="shared" si="5"/>
        <v>1.1020988682835853</v>
      </c>
      <c r="K61" s="14">
        <f t="shared" si="6"/>
        <v>7.4777670463849031</v>
      </c>
      <c r="L61" s="3">
        <f t="shared" si="3"/>
        <v>26.919961366985653</v>
      </c>
    </row>
    <row r="62" spans="8:12" x14ac:dyDescent="0.45">
      <c r="H62" s="14">
        <f t="shared" si="4"/>
        <v>0.76891705356958528</v>
      </c>
      <c r="I62" s="5">
        <v>2.9</v>
      </c>
      <c r="J62" s="5">
        <f t="shared" si="5"/>
        <v>1.11172436866507</v>
      </c>
      <c r="K62" s="14">
        <f t="shared" si="6"/>
        <v>7.5430762955176318</v>
      </c>
      <c r="L62" s="3">
        <f t="shared" si="3"/>
        <v>27.155074663863477</v>
      </c>
    </row>
    <row r="63" spans="8:12" x14ac:dyDescent="0.45">
      <c r="H63" s="14">
        <f t="shared" si="4"/>
        <v>0.77551732101132531</v>
      </c>
      <c r="I63" s="5">
        <v>2.95</v>
      </c>
      <c r="J63" s="5">
        <f t="shared" si="5"/>
        <v>1.1212672421396859</v>
      </c>
      <c r="K63" s="14">
        <f t="shared" si="6"/>
        <v>7.6078249191211018</v>
      </c>
      <c r="L63" s="3">
        <f t="shared" si="3"/>
        <v>27.388169708835967</v>
      </c>
    </row>
    <row r="64" spans="8:12" x14ac:dyDescent="0.45">
      <c r="H64" s="14">
        <f t="shared" si="4"/>
        <v>0.78206188700577506</v>
      </c>
      <c r="I64" s="5">
        <v>3</v>
      </c>
      <c r="J64" s="5">
        <f t="shared" si="5"/>
        <v>1.1307295807165061</v>
      </c>
      <c r="K64" s="14">
        <f t="shared" si="6"/>
        <v>7.6720271115266527</v>
      </c>
      <c r="L64" s="3">
        <f t="shared" si="3"/>
        <v>27.619297601495951</v>
      </c>
    </row>
    <row r="65" spans="4:12" x14ac:dyDescent="0.45">
      <c r="H65" s="14">
        <f t="shared" si="4"/>
        <v>0.78855213843187577</v>
      </c>
      <c r="I65" s="5">
        <v>3.05</v>
      </c>
      <c r="J65" s="5">
        <f t="shared" si="5"/>
        <v>1.1401133895885596</v>
      </c>
      <c r="K65" s="14">
        <f t="shared" si="6"/>
        <v>7.7356964780167017</v>
      </c>
      <c r="L65" s="3">
        <f t="shared" si="3"/>
        <v>27.848507320860126</v>
      </c>
    </row>
    <row r="66" spans="4:12" x14ac:dyDescent="0.45">
      <c r="H66" s="14">
        <f t="shared" si="4"/>
        <v>0.79498940555452358</v>
      </c>
      <c r="I66" s="5">
        <v>3.1</v>
      </c>
      <c r="J66" s="5">
        <f t="shared" si="5"/>
        <v>1.1494205920945142</v>
      </c>
      <c r="K66" s="14">
        <f t="shared" si="6"/>
        <v>7.7988460684898762</v>
      </c>
      <c r="L66" s="3">
        <f t="shared" si="3"/>
        <v>28.075845846563553</v>
      </c>
    </row>
    <row r="67" spans="4:12" x14ac:dyDescent="0.45">
      <c r="H67" s="14">
        <f t="shared" si="4"/>
        <v>0.80137496520816354</v>
      </c>
      <c r="I67" s="5">
        <v>3.15</v>
      </c>
      <c r="J67" s="5">
        <f t="shared" si="5"/>
        <v>1.1586530343216179</v>
      </c>
      <c r="K67" s="14">
        <f t="shared" si="6"/>
        <v>7.8614884086920842</v>
      </c>
      <c r="L67" s="3">
        <f t="shared" si="3"/>
        <v>28.301358271291502</v>
      </c>
    </row>
    <row r="68" spans="4:12" x14ac:dyDescent="0.45">
      <c r="H68" s="14">
        <f t="shared" ref="H68:H99" si="7">SQRT(2*I68/g)</f>
        <v>0.80771004375384359</v>
      </c>
      <c r="I68" s="5">
        <v>3.2</v>
      </c>
      <c r="J68" s="5">
        <f t="shared" ref="J68:J99" si="8">Vi*H68</f>
        <v>1.1678124893810997</v>
      </c>
      <c r="K68" s="14">
        <f t="shared" ref="K68:K99" si="9">SQRT(2*g*I68)</f>
        <v>7.9236355292252059</v>
      </c>
      <c r="L68" s="3">
        <f t="shared" ref="L68:L131" si="10">K68/1000*3600</f>
        <v>28.525087905210739</v>
      </c>
    </row>
    <row r="69" spans="4:12" x14ac:dyDescent="0.45">
      <c r="H69" s="14">
        <f t="shared" si="7"/>
        <v>0.81399581982912328</v>
      </c>
      <c r="I69" s="5">
        <v>3.25</v>
      </c>
      <c r="J69" s="5">
        <f t="shared" si="8"/>
        <v>1.1769006613840736</v>
      </c>
      <c r="K69" s="14">
        <f t="shared" si="9"/>
        <v>7.985298992523699</v>
      </c>
      <c r="L69" s="3">
        <f t="shared" si="10"/>
        <v>28.747076373085314</v>
      </c>
    </row>
    <row r="70" spans="4:12" x14ac:dyDescent="0.45">
      <c r="H70" s="14">
        <f t="shared" si="7"/>
        <v>0.82023342690830203</v>
      </c>
      <c r="I70" s="5">
        <v>3.3</v>
      </c>
      <c r="J70" s="5">
        <f t="shared" si="8"/>
        <v>1.1859191891431971</v>
      </c>
      <c r="K70" s="14">
        <f t="shared" si="9"/>
        <v>8.0464899179704439</v>
      </c>
      <c r="L70" s="3">
        <f t="shared" si="10"/>
        <v>28.967363704693597</v>
      </c>
    </row>
    <row r="71" spans="4:12" x14ac:dyDescent="0.45">
      <c r="H71" s="14">
        <f t="shared" si="7"/>
        <v>0.82642395568871763</v>
      </c>
      <c r="I71" s="5">
        <v>3.35</v>
      </c>
      <c r="J71" s="5">
        <f t="shared" si="8"/>
        <v>1.1948696496228561</v>
      </c>
      <c r="K71" s="14">
        <f t="shared" si="9"/>
        <v>8.1072190053063196</v>
      </c>
      <c r="L71" s="3">
        <f t="shared" si="10"/>
        <v>29.185988419102753</v>
      </c>
    </row>
    <row r="72" spans="4:12" x14ac:dyDescent="0.45">
      <c r="H72" s="14">
        <f t="shared" si="7"/>
        <v>0.83256845631733978</v>
      </c>
      <c r="I72" s="5">
        <v>3.4</v>
      </c>
      <c r="J72" s="5">
        <f t="shared" si="8"/>
        <v>1.203753561158444</v>
      </c>
      <c r="K72" s="14">
        <f t="shared" si="9"/>
        <v>8.1674965564731039</v>
      </c>
      <c r="L72" s="3">
        <f t="shared" si="10"/>
        <v>29.402987603303174</v>
      </c>
    </row>
    <row r="73" spans="4:12" x14ac:dyDescent="0.45">
      <c r="H73" s="14">
        <f t="shared" si="7"/>
        <v>0.83866794047053483</v>
      </c>
      <c r="I73" s="5">
        <v>3.45</v>
      </c>
      <c r="J73" s="5">
        <f t="shared" si="8"/>
        <v>1.2125723864633502</v>
      </c>
      <c r="K73" s="14">
        <f t="shared" si="9"/>
        <v>8.2273324960159471</v>
      </c>
      <c r="L73" s="3">
        <f t="shared" si="10"/>
        <v>29.618396985657412</v>
      </c>
    </row>
    <row r="74" spans="4:12" x14ac:dyDescent="0.45">
      <c r="H74" s="14">
        <f t="shared" si="7"/>
        <v>0.84472338329866259</v>
      </c>
      <c r="I74" s="5">
        <v>3.5</v>
      </c>
      <c r="J74" s="5">
        <f t="shared" si="8"/>
        <v>1.2213275354405195</v>
      </c>
      <c r="K74" s="14">
        <f t="shared" si="9"/>
        <v>8.2867363901598807</v>
      </c>
      <c r="L74" s="3">
        <f t="shared" si="10"/>
        <v>29.832251004575571</v>
      </c>
    </row>
    <row r="75" spans="4:12" x14ac:dyDescent="0.45">
      <c r="H75" s="14">
        <f t="shared" si="7"/>
        <v>0.85073572524608942</v>
      </c>
      <c r="I75" s="5">
        <v>3.55</v>
      </c>
      <c r="J75" s="5">
        <f t="shared" si="8"/>
        <v>1.2300203678138839</v>
      </c>
      <c r="K75" s="14">
        <f t="shared" si="9"/>
        <v>8.345717464664137</v>
      </c>
      <c r="L75" s="3">
        <f t="shared" si="10"/>
        <v>30.044582872790897</v>
      </c>
    </row>
    <row r="76" spans="4:12" x14ac:dyDescent="0.45">
      <c r="D76">
        <v>0</v>
      </c>
      <c r="H76" s="14">
        <f t="shared" si="7"/>
        <v>0.85670587375623863</v>
      </c>
      <c r="I76" s="5">
        <v>3.6</v>
      </c>
      <c r="J76" s="5">
        <f t="shared" si="8"/>
        <v>1.2386521955935779</v>
      </c>
      <c r="K76" s="14">
        <f t="shared" si="9"/>
        <v>8.404284621548701</v>
      </c>
      <c r="L76" s="3">
        <f t="shared" si="10"/>
        <v>30.255424637575324</v>
      </c>
    </row>
    <row r="77" spans="4:12" x14ac:dyDescent="0.45">
      <c r="H77" s="14">
        <f t="shared" si="7"/>
        <v>0.86263470487042826</v>
      </c>
      <c r="I77" s="5">
        <v>3.65</v>
      </c>
      <c r="J77" s="5">
        <f t="shared" si="8"/>
        <v>1.2472242853875881</v>
      </c>
      <c r="K77" s="14">
        <f t="shared" si="9"/>
        <v>8.4624464547789007</v>
      </c>
      <c r="L77" s="3">
        <f t="shared" si="10"/>
        <v>30.464807237204042</v>
      </c>
    </row>
    <row r="78" spans="4:12" x14ac:dyDescent="0.45">
      <c r="H78" s="14">
        <f t="shared" si="7"/>
        <v>0.86852306472847429</v>
      </c>
      <c r="I78" s="5">
        <v>3.7</v>
      </c>
      <c r="J78" s="5">
        <f t="shared" si="8"/>
        <v>1.2557378605713729</v>
      </c>
      <c r="K78" s="14">
        <f t="shared" si="9"/>
        <v>8.5202112649863331</v>
      </c>
      <c r="L78" s="3">
        <f t="shared" si="10"/>
        <v>30.672760553950798</v>
      </c>
    </row>
    <row r="79" spans="4:12" x14ac:dyDescent="0.45">
      <c r="H79" s="14">
        <f t="shared" si="7"/>
        <v>0.87437177097833618</v>
      </c>
      <c r="I79" s="5">
        <v>3.75</v>
      </c>
      <c r="J79" s="5">
        <f t="shared" si="8"/>
        <v>1.2641941033259716</v>
      </c>
      <c r="K79" s="14">
        <f t="shared" si="9"/>
        <v>8.5775870732974777</v>
      </c>
      <c r="L79" s="3">
        <f t="shared" si="10"/>
        <v>30.879313463870922</v>
      </c>
    </row>
    <row r="80" spans="4:12" x14ac:dyDescent="0.45">
      <c r="H80" s="14">
        <f t="shared" si="7"/>
        <v>0.8801816141014549</v>
      </c>
      <c r="I80" s="5">
        <v>3.8</v>
      </c>
      <c r="J80" s="5">
        <f t="shared" si="8"/>
        <v>1.2725941565542196</v>
      </c>
      <c r="K80" s="14">
        <f t="shared" si="9"/>
        <v>8.634581634335273</v>
      </c>
      <c r="L80" s="3">
        <f t="shared" si="10"/>
        <v>31.084493883606982</v>
      </c>
    </row>
    <row r="81" spans="8:12" x14ac:dyDescent="0.45">
      <c r="H81" s="14">
        <f t="shared" si="7"/>
        <v>0.88595335865986369</v>
      </c>
      <c r="I81" s="5">
        <v>3.85</v>
      </c>
      <c r="J81" s="5">
        <f t="shared" si="8"/>
        <v>1.2809391256838611</v>
      </c>
      <c r="K81" s="14">
        <f t="shared" si="9"/>
        <v>8.6912024484532644</v>
      </c>
      <c r="L81" s="3">
        <f t="shared" si="10"/>
        <v>31.28832881443175</v>
      </c>
    </row>
    <row r="82" spans="8:12" x14ac:dyDescent="0.45">
      <c r="H82" s="14">
        <f t="shared" si="7"/>
        <v>0.89168774447064358</v>
      </c>
      <c r="I82" s="5">
        <v>3.9</v>
      </c>
      <c r="J82" s="5">
        <f t="shared" si="8"/>
        <v>1.2892300803656125</v>
      </c>
      <c r="K82" s="14">
        <f t="shared" si="9"/>
        <v>8.7474567732570137</v>
      </c>
      <c r="L82" s="3">
        <f t="shared" si="10"/>
        <v>31.490844383725246</v>
      </c>
    </row>
    <row r="83" spans="8:12" x14ac:dyDescent="0.45">
      <c r="H83" s="14">
        <f t="shared" si="7"/>
        <v>0.89738548771283022</v>
      </c>
      <c r="I83" s="5">
        <v>3.95</v>
      </c>
      <c r="J83" s="5">
        <f t="shared" si="8"/>
        <v>1.2974680560735636</v>
      </c>
      <c r="K83" s="14">
        <f t="shared" si="9"/>
        <v>8.8033516344628655</v>
      </c>
      <c r="L83" s="3">
        <f t="shared" si="10"/>
        <v>31.692065884066313</v>
      </c>
    </row>
    <row r="84" spans="8:12" x14ac:dyDescent="0.45">
      <c r="H84" s="14">
        <f t="shared" si="7"/>
        <v>0.90304728197146178</v>
      </c>
      <c r="I84" s="5">
        <v>4</v>
      </c>
      <c r="J84" s="5">
        <f t="shared" si="8"/>
        <v>1.3056540556146949</v>
      </c>
      <c r="K84" s="14">
        <f t="shared" si="9"/>
        <v>8.8588938361400409</v>
      </c>
      <c r="L84" s="3">
        <f t="shared" si="10"/>
        <v>31.892017810104146</v>
      </c>
    </row>
    <row r="85" spans="8:12" x14ac:dyDescent="0.45">
      <c r="H85" s="14">
        <f t="shared" si="7"/>
        <v>0.90867379922307401</v>
      </c>
      <c r="I85" s="5">
        <v>4.05</v>
      </c>
      <c r="J85" s="5">
        <f t="shared" si="8"/>
        <v>1.3137890505537371</v>
      </c>
      <c r="K85" s="14">
        <f t="shared" si="9"/>
        <v>8.914089970378356</v>
      </c>
      <c r="L85" s="3">
        <f t="shared" si="10"/>
        <v>32.090723893362082</v>
      </c>
    </row>
    <row r="86" spans="8:12" x14ac:dyDescent="0.45">
      <c r="H86" s="14">
        <f t="shared" si="7"/>
        <v>0.91426569076660968</v>
      </c>
      <c r="I86" s="5">
        <v>4.0999999999999996</v>
      </c>
      <c r="J86" s="5">
        <f t="shared" si="8"/>
        <v>1.3218739825591086</v>
      </c>
      <c r="K86" s="14">
        <f t="shared" si="9"/>
        <v>8.968946426420441</v>
      </c>
      <c r="L86" s="3">
        <f t="shared" si="10"/>
        <v>32.288207135113588</v>
      </c>
    </row>
    <row r="87" spans="8:12" x14ac:dyDescent="0.45">
      <c r="H87" s="14">
        <f t="shared" si="7"/>
        <v>0.91982358810339093</v>
      </c>
      <c r="I87" s="5">
        <v>4.1500000000000004</v>
      </c>
      <c r="J87" s="5">
        <f t="shared" si="8"/>
        <v>1.3299097646752081</v>
      </c>
      <c r="K87" s="14">
        <f t="shared" si="9"/>
        <v>9.0234693992942656</v>
      </c>
      <c r="L87" s="3">
        <f t="shared" si="10"/>
        <v>32.484489837459357</v>
      </c>
    </row>
    <row r="88" spans="8:12" x14ac:dyDescent="0.45">
      <c r="H88" s="14">
        <f t="shared" si="7"/>
        <v>0.92534810376952037</v>
      </c>
      <c r="I88" s="5">
        <v>4.2</v>
      </c>
      <c r="J88" s="5">
        <f t="shared" si="8"/>
        <v>1.3378972825259254</v>
      </c>
      <c r="K88" s="14">
        <f t="shared" si="9"/>
        <v>9.0776648979789964</v>
      </c>
      <c r="L88" s="3">
        <f t="shared" si="10"/>
        <v>32.679593632724384</v>
      </c>
    </row>
    <row r="89" spans="8:12" x14ac:dyDescent="0.45">
      <c r="H89" s="14">
        <f t="shared" si="7"/>
        <v>0.93083983212381793</v>
      </c>
      <c r="I89" s="5">
        <v>4.25</v>
      </c>
      <c r="J89" s="5">
        <f t="shared" si="8"/>
        <v>1.3458373954538656</v>
      </c>
      <c r="K89" s="14">
        <f t="shared" si="9"/>
        <v>9.1315387531346541</v>
      </c>
      <c r="L89" s="3">
        <f t="shared" si="10"/>
        <v>32.873539511284754</v>
      </c>
    </row>
    <row r="90" spans="8:12" x14ac:dyDescent="0.45">
      <c r="H90" s="14">
        <f t="shared" si="7"/>
        <v>0.93629935009416088</v>
      </c>
      <c r="I90" s="5">
        <v>4.3</v>
      </c>
      <c r="J90" s="5">
        <f t="shared" si="8"/>
        <v>1.3537309375994306</v>
      </c>
      <c r="K90" s="14">
        <f t="shared" si="9"/>
        <v>9.1850966244237195</v>
      </c>
      <c r="L90" s="3">
        <f t="shared" si="10"/>
        <v>33.066347847925393</v>
      </c>
    </row>
    <row r="91" spans="8:12" x14ac:dyDescent="0.45">
      <c r="H91" s="14">
        <f t="shared" si="7"/>
        <v>0.94172721788488123</v>
      </c>
      <c r="I91" s="5">
        <v>4.3499999999999996</v>
      </c>
      <c r="J91" s="5">
        <f t="shared" si="8"/>
        <v>1.3615787189235964</v>
      </c>
      <c r="K91" s="14">
        <f t="shared" si="9"/>
        <v>9.2383440074506851</v>
      </c>
      <c r="L91" s="3">
        <f t="shared" si="10"/>
        <v>33.258038426822466</v>
      </c>
    </row>
    <row r="92" spans="8:12" x14ac:dyDescent="0.45">
      <c r="H92" s="14">
        <f t="shared" si="7"/>
        <v>0.94712397964767492</v>
      </c>
      <c r="I92" s="5">
        <v>4.4000000000000004</v>
      </c>
      <c r="J92" s="5">
        <f t="shared" si="8"/>
        <v>1.3693815261779352</v>
      </c>
      <c r="K92" s="14">
        <f t="shared" si="9"/>
        <v>9.2912862403436911</v>
      </c>
      <c r="L92" s="3">
        <f t="shared" si="10"/>
        <v>33.448630465237287</v>
      </c>
    </row>
    <row r="93" spans="8:12" x14ac:dyDescent="0.45">
      <c r="H93" s="14">
        <f t="shared" si="7"/>
        <v>0.95249016411829679</v>
      </c>
      <c r="I93" s="5">
        <v>4.45</v>
      </c>
      <c r="J93" s="5">
        <f t="shared" si="8"/>
        <v>1.3771401238251684</v>
      </c>
      <c r="K93" s="14">
        <f t="shared" si="9"/>
        <v>9.3439285100004916</v>
      </c>
      <c r="L93" s="3">
        <f t="shared" si="10"/>
        <v>33.638142636001767</v>
      </c>
    </row>
    <row r="94" spans="8:12" x14ac:dyDescent="0.45">
      <c r="H94" s="14">
        <f t="shared" si="7"/>
        <v>0.95782628522115132</v>
      </c>
      <c r="I94" s="5">
        <v>4.5</v>
      </c>
      <c r="J94" s="5">
        <f t="shared" si="8"/>
        <v>1.3848552549133026</v>
      </c>
      <c r="K94" s="14">
        <f t="shared" si="9"/>
        <v>9.3962758580194947</v>
      </c>
      <c r="L94" s="3">
        <f t="shared" si="10"/>
        <v>33.826593088870183</v>
      </c>
    </row>
    <row r="95" spans="8:12" x14ac:dyDescent="0.45">
      <c r="H95" s="14">
        <f t="shared" si="7"/>
        <v>0.96313284264373467</v>
      </c>
      <c r="I95" s="5">
        <v>4.55</v>
      </c>
      <c r="J95" s="5">
        <f t="shared" si="8"/>
        <v>1.3925276419061767</v>
      </c>
      <c r="K95" s="14">
        <f t="shared" si="9"/>
        <v>9.4483331863350379</v>
      </c>
      <c r="L95" s="3">
        <f t="shared" si="10"/>
        <v>34.013999470806134</v>
      </c>
    </row>
    <row r="96" spans="8:12" x14ac:dyDescent="0.45">
      <c r="H96" s="14">
        <f t="shared" si="7"/>
        <v>0.96841032238274471</v>
      </c>
      <c r="I96" s="5">
        <v>4.5999999999999996</v>
      </c>
      <c r="J96" s="5">
        <f t="shared" si="8"/>
        <v>1.4001579874730445</v>
      </c>
      <c r="K96" s="14">
        <f t="shared" si="9"/>
        <v>9.500105262574726</v>
      </c>
      <c r="L96" s="3">
        <f t="shared" si="10"/>
        <v>34.200378945269016</v>
      </c>
    </row>
    <row r="97" spans="8:12" x14ac:dyDescent="0.45">
      <c r="H97" s="14">
        <f t="shared" si="7"/>
        <v>0.97365919726355077</v>
      </c>
      <c r="I97" s="5">
        <v>4.6500000000000004</v>
      </c>
      <c r="J97" s="5">
        <f t="shared" si="8"/>
        <v>1.4077469752396397</v>
      </c>
      <c r="K97" s="14">
        <f t="shared" si="9"/>
        <v>9.5515967251554343</v>
      </c>
      <c r="L97" s="3">
        <f t="shared" si="10"/>
        <v>34.385748210559562</v>
      </c>
    </row>
    <row r="98" spans="8:12" x14ac:dyDescent="0.45">
      <c r="H98" s="14">
        <f t="shared" si="7"/>
        <v>0.97887992743459229</v>
      </c>
      <c r="I98" s="5">
        <v>4.7</v>
      </c>
      <c r="J98" s="5">
        <f t="shared" si="8"/>
        <v>1.4152952705029942</v>
      </c>
      <c r="K98" s="14">
        <f t="shared" si="9"/>
        <v>9.6028120881333514</v>
      </c>
      <c r="L98" s="3">
        <f t="shared" si="10"/>
        <v>34.570123517280066</v>
      </c>
    </row>
    <row r="99" spans="8:12" x14ac:dyDescent="0.45">
      <c r="H99" s="14">
        <f t="shared" si="7"/>
        <v>0.98407296083817042</v>
      </c>
      <c r="I99" s="5">
        <v>4.75</v>
      </c>
      <c r="J99" s="5">
        <f t="shared" si="8"/>
        <v>1.4228035209121226</v>
      </c>
      <c r="K99" s="14">
        <f t="shared" si="9"/>
        <v>9.6537557458224512</v>
      </c>
      <c r="L99" s="3">
        <f t="shared" si="10"/>
        <v>34.753520684960826</v>
      </c>
    </row>
    <row r="100" spans="8:12" x14ac:dyDescent="0.45">
      <c r="H100" s="14">
        <f t="shared" ref="H100:H131" si="11">SQRT(2*I100/g)</f>
        <v>0.98923873365899584</v>
      </c>
      <c r="I100" s="5">
        <v>4.8</v>
      </c>
      <c r="J100" s="5">
        <f t="shared" ref="J100:J131" si="12">Vi*H100</f>
        <v>1.4302723571165461</v>
      </c>
      <c r="K100" s="14">
        <f t="shared" ref="K100:K131" si="13">SQRT(2*g*I100)</f>
        <v>9.7044319771947496</v>
      </c>
      <c r="L100" s="3">
        <f t="shared" si="10"/>
        <v>34.935955117901102</v>
      </c>
    </row>
    <row r="101" spans="8:12" x14ac:dyDescent="0.45">
      <c r="H101" s="14">
        <f t="shared" si="11"/>
        <v>0.99437767075176431</v>
      </c>
      <c r="I101" s="5">
        <v>4.8499999999999996</v>
      </c>
      <c r="J101" s="5">
        <f t="shared" si="12"/>
        <v>1.4377023933844966</v>
      </c>
      <c r="K101" s="14">
        <f t="shared" si="13"/>
        <v>9.7548449500748085</v>
      </c>
      <c r="L101" s="3">
        <f t="shared" si="10"/>
        <v>35.117441820269313</v>
      </c>
    </row>
    <row r="102" spans="8:12" x14ac:dyDescent="0.45">
      <c r="H102" s="14">
        <f t="shared" si="11"/>
        <v>0.99949018604894513</v>
      </c>
      <c r="I102" s="5">
        <v>4.9000000000000004</v>
      </c>
      <c r="J102" s="5">
        <f t="shared" si="12"/>
        <v>1.4450942281925074</v>
      </c>
      <c r="K102" s="14">
        <f t="shared" si="13"/>
        <v>9.8049987251401518</v>
      </c>
      <c r="L102" s="3">
        <f t="shared" si="10"/>
        <v>35.297995410504548</v>
      </c>
    </row>
    <row r="103" spans="8:12" x14ac:dyDescent="0.45">
      <c r="H103" s="14">
        <f t="shared" si="11"/>
        <v>1.0045766829498908</v>
      </c>
      <c r="I103" s="5">
        <v>4.95</v>
      </c>
      <c r="J103" s="5">
        <f t="shared" si="12"/>
        <v>1.4524484447880026</v>
      </c>
      <c r="K103" s="14">
        <f t="shared" si="13"/>
        <v>9.8548972597384292</v>
      </c>
      <c r="L103" s="3">
        <f t="shared" si="10"/>
        <v>35.477630135058348</v>
      </c>
    </row>
    <row r="104" spans="8:12" x14ac:dyDescent="0.45">
      <c r="H104" s="14">
        <f t="shared" si="11"/>
        <v>1.0096375546923044</v>
      </c>
      <c r="I104" s="5">
        <v>5</v>
      </c>
      <c r="J104" s="5">
        <f t="shared" si="12"/>
        <v>1.4597656117263744</v>
      </c>
      <c r="K104" s="14">
        <f t="shared" si="13"/>
        <v>9.9045444115315071</v>
      </c>
      <c r="L104" s="3">
        <f t="shared" si="10"/>
        <v>35.656359881513424</v>
      </c>
    </row>
    <row r="105" spans="8:12" x14ac:dyDescent="0.45">
      <c r="H105" s="14">
        <f t="shared" si="11"/>
        <v>1.0146731847070301</v>
      </c>
      <c r="I105" s="5">
        <v>5.05</v>
      </c>
      <c r="J105" s="5">
        <f t="shared" si="12"/>
        <v>1.4670462833839515</v>
      </c>
      <c r="K105" s="14">
        <f t="shared" si="13"/>
        <v>9.9539439419759645</v>
      </c>
      <c r="L105" s="3">
        <f t="shared" si="10"/>
        <v>35.834198191113472</v>
      </c>
    </row>
    <row r="106" spans="8:12" x14ac:dyDescent="0.45">
      <c r="H106" s="14">
        <f t="shared" si="11"/>
        <v>1.0196839469570742</v>
      </c>
      <c r="I106" s="5">
        <v>5.0999999999999996</v>
      </c>
      <c r="J106" s="5">
        <f t="shared" si="12"/>
        <v>1.474291000448166</v>
      </c>
      <c r="K106" s="14">
        <f t="shared" si="13"/>
        <v>10.003099519648897</v>
      </c>
      <c r="L106" s="3">
        <f t="shared" si="10"/>
        <v>36.011158270736026</v>
      </c>
    </row>
    <row r="107" spans="8:12" x14ac:dyDescent="0.45">
      <c r="H107" s="14">
        <f t="shared" si="11"/>
        <v>1.0246702062617064</v>
      </c>
      <c r="I107" s="5">
        <v>5.15</v>
      </c>
      <c r="J107" s="5">
        <f t="shared" si="12"/>
        <v>1.4815002903861487</v>
      </c>
      <c r="K107" s="14">
        <f t="shared" si="13"/>
        <v>10.052014723427339</v>
      </c>
      <c r="L107" s="3">
        <f t="shared" si="10"/>
        <v>36.187253004338416</v>
      </c>
    </row>
    <row r="108" spans="8:12" x14ac:dyDescent="0.45">
      <c r="H108" s="14">
        <f t="shared" si="11"/>
        <v>1.0296323186064325</v>
      </c>
      <c r="I108" s="5">
        <v>5.2</v>
      </c>
      <c r="J108" s="5">
        <f t="shared" si="12"/>
        <v>1.4886746678928982</v>
      </c>
      <c r="K108" s="14">
        <f t="shared" si="13"/>
        <v>10.100693045529104</v>
      </c>
      <c r="L108" s="3">
        <f t="shared" si="10"/>
        <v>36.362494963904773</v>
      </c>
    </row>
    <row r="109" spans="8:12" x14ac:dyDescent="0.45">
      <c r="H109" s="14">
        <f t="shared" si="11"/>
        <v>1.0345706314395884</v>
      </c>
      <c r="I109" s="5">
        <v>5.25</v>
      </c>
      <c r="J109" s="5">
        <f t="shared" si="12"/>
        <v>1.4958146353201054</v>
      </c>
      <c r="K109" s="14">
        <f t="shared" si="13"/>
        <v>10.149137894422363</v>
      </c>
      <c r="L109" s="3">
        <f t="shared" si="10"/>
        <v>36.53689641992051</v>
      </c>
    </row>
    <row r="110" spans="8:12" x14ac:dyDescent="0.45">
      <c r="H110" s="14">
        <f t="shared" si="11"/>
        <v>1.03948548395625</v>
      </c>
      <c r="I110" s="5">
        <v>5.3</v>
      </c>
      <c r="J110" s="5">
        <f t="shared" si="12"/>
        <v>1.5029206830866386</v>
      </c>
      <c r="K110" s="14">
        <f t="shared" si="13"/>
        <v>10.197352597610813</v>
      </c>
      <c r="L110" s="3">
        <f t="shared" si="10"/>
        <v>36.710469351398928</v>
      </c>
    </row>
    <row r="111" spans="8:12" x14ac:dyDescent="0.45">
      <c r="H111" s="14">
        <f t="shared" si="11"/>
        <v>1.0443772073701196</v>
      </c>
      <c r="I111" s="5">
        <v>5.35</v>
      </c>
      <c r="J111" s="5">
        <f t="shared" si="12"/>
        <v>1.5099932900716471</v>
      </c>
      <c r="K111" s="14">
        <f t="shared" si="13"/>
        <v>10.245340404300874</v>
      </c>
      <c r="L111" s="3">
        <f t="shared" si="10"/>
        <v>36.883225455483149</v>
      </c>
    </row>
    <row r="112" spans="8:12" x14ac:dyDescent="0.45">
      <c r="H112" s="14">
        <f t="shared" si="11"/>
        <v>1.0492461251740035</v>
      </c>
      <c r="I112" s="5">
        <v>5.4</v>
      </c>
      <c r="J112" s="5">
        <f t="shared" si="12"/>
        <v>1.517032923991166</v>
      </c>
      <c r="K112" s="14">
        <f t="shared" si="13"/>
        <v>10.293104487956974</v>
      </c>
      <c r="L112" s="3">
        <f t="shared" si="10"/>
        <v>37.055176156645111</v>
      </c>
    </row>
    <row r="113" spans="8:12" x14ac:dyDescent="0.45">
      <c r="H113" s="14">
        <f t="shared" si="11"/>
        <v>1.0540925533894598</v>
      </c>
      <c r="I113" s="5">
        <v>5.45</v>
      </c>
      <c r="J113" s="5">
        <f t="shared" si="12"/>
        <v>1.524040041759066</v>
      </c>
      <c r="K113" s="14">
        <f t="shared" si="13"/>
        <v>10.3406479487506</v>
      </c>
      <c r="L113" s="3">
        <f t="shared" si="10"/>
        <v>37.226332615502159</v>
      </c>
    </row>
    <row r="114" spans="8:12" x14ac:dyDescent="0.45">
      <c r="H114" s="14">
        <f t="shared" si="11"/>
        <v>1.0589168008061642</v>
      </c>
      <c r="I114" s="5">
        <v>5.5</v>
      </c>
      <c r="J114" s="5">
        <f t="shared" si="12"/>
        <v>1.5310150898331356</v>
      </c>
      <c r="K114" s="14">
        <f t="shared" si="13"/>
        <v>10.387973815908472</v>
      </c>
      <c r="L114" s="3">
        <f t="shared" si="10"/>
        <v>37.396705737270501</v>
      </c>
    </row>
    <row r="115" spans="8:12" x14ac:dyDescent="0.45">
      <c r="H115" s="14">
        <f t="shared" si="11"/>
        <v>1.0637191692115038</v>
      </c>
      <c r="I115" s="5">
        <v>5.55</v>
      </c>
      <c r="J115" s="5">
        <f t="shared" si="12"/>
        <v>1.537958504547035</v>
      </c>
      <c r="K115" s="14">
        <f t="shared" si="13"/>
        <v>10.435085049964854</v>
      </c>
      <c r="L115" s="3">
        <f t="shared" si="10"/>
        <v>37.566306179873472</v>
      </c>
    </row>
    <row r="116" spans="8:12" x14ac:dyDescent="0.45">
      <c r="H116" s="14">
        <f t="shared" si="11"/>
        <v>1.0684999536108846</v>
      </c>
      <c r="I116" s="5">
        <v>5.6</v>
      </c>
      <c r="J116" s="5">
        <f t="shared" si="12"/>
        <v>1.5448707124288235</v>
      </c>
      <c r="K116" s="14">
        <f t="shared" si="13"/>
        <v>10.48198454492278</v>
      </c>
      <c r="L116" s="3">
        <f t="shared" si="10"/>
        <v>37.735144361722007</v>
      </c>
    </row>
    <row r="117" spans="8:12" x14ac:dyDescent="0.45">
      <c r="H117" s="14">
        <f t="shared" si="11"/>
        <v>1.073259442439205</v>
      </c>
      <c r="I117" s="5">
        <v>5.65</v>
      </c>
      <c r="J117" s="5">
        <f t="shared" si="12"/>
        <v>1.5517521305067152</v>
      </c>
      <c r="K117" s="14">
        <f t="shared" si="13"/>
        <v>10.528675130328603</v>
      </c>
      <c r="L117" s="3">
        <f t="shared" si="10"/>
        <v>37.903230469182972</v>
      </c>
    </row>
    <row r="118" spans="8:12" x14ac:dyDescent="0.45">
      <c r="H118" s="14">
        <f t="shared" si="11"/>
        <v>1.0779979177639278</v>
      </c>
      <c r="I118" s="5">
        <v>5.7</v>
      </c>
      <c r="J118" s="5">
        <f t="shared" si="12"/>
        <v>1.5586031666026858</v>
      </c>
      <c r="K118" s="14">
        <f t="shared" si="13"/>
        <v>10.575159573264131</v>
      </c>
      <c r="L118" s="3">
        <f t="shared" si="10"/>
        <v>38.070574463750873</v>
      </c>
    </row>
    <row r="119" spans="8:12" x14ac:dyDescent="0.45">
      <c r="H119" s="14">
        <f t="shared" si="11"/>
        <v>1.0827156554801525</v>
      </c>
      <c r="I119" s="5">
        <v>5.7500000000000098</v>
      </c>
      <c r="J119" s="5">
        <f t="shared" si="12"/>
        <v>1.5654242196145145</v>
      </c>
      <c r="K119" s="14">
        <f t="shared" si="13"/>
        <v>10.621440580260296</v>
      </c>
      <c r="L119" s="3">
        <f t="shared" si="10"/>
        <v>38.237186088937065</v>
      </c>
    </row>
    <row r="120" spans="8:12" x14ac:dyDescent="0.45">
      <c r="H120" s="14">
        <f t="shared" si="11"/>
        <v>1.087412925498068</v>
      </c>
      <c r="I120" s="5">
        <v>5.8000000000000096</v>
      </c>
      <c r="J120" s="5">
        <f t="shared" si="12"/>
        <v>1.5722156797868097</v>
      </c>
      <c r="K120" s="14">
        <f t="shared" si="13"/>
        <v>10.667520799136048</v>
      </c>
      <c r="L120" s="3">
        <f t="shared" si="10"/>
        <v>38.403074876889768</v>
      </c>
    </row>
    <row r="121" spans="8:12" x14ac:dyDescent="0.45">
      <c r="H121" s="14">
        <f t="shared" si="11"/>
        <v>1.0920899919231553</v>
      </c>
      <c r="I121" s="5">
        <v>5.8500000000000103</v>
      </c>
      <c r="J121" s="5">
        <f t="shared" si="12"/>
        <v>1.5789779289715511</v>
      </c>
      <c r="K121" s="14">
        <f t="shared" si="13"/>
        <v>10.713402820766156</v>
      </c>
      <c r="L121" s="3">
        <f t="shared" si="10"/>
        <v>38.568250154758161</v>
      </c>
    </row>
    <row r="122" spans="8:12" x14ac:dyDescent="0.45">
      <c r="H122" s="14">
        <f t="shared" si="11"/>
        <v>1.0967471132294664</v>
      </c>
      <c r="I122" s="5">
        <v>5.9000000000000101</v>
      </c>
      <c r="J122" s="5">
        <f t="shared" si="12"/>
        <v>1.5857113408786221</v>
      </c>
      <c r="K122" s="14">
        <f t="shared" si="13"/>
        <v>10.759089180781066</v>
      </c>
      <c r="L122" s="3">
        <f t="shared" si="10"/>
        <v>38.73272105081184</v>
      </c>
    </row>
    <row r="123" spans="8:12" x14ac:dyDescent="0.45">
      <c r="H123" s="14">
        <f t="shared" si="11"/>
        <v>1.1013845424263129</v>
      </c>
      <c r="I123" s="5">
        <v>5.9500000000000099</v>
      </c>
      <c r="J123" s="5">
        <f t="shared" si="12"/>
        <v>1.5924162813168128</v>
      </c>
      <c r="K123" s="14">
        <f t="shared" si="13"/>
        <v>10.804582361202131</v>
      </c>
      <c r="L123" s="3">
        <f t="shared" si="10"/>
        <v>38.896496500327672</v>
      </c>
    </row>
    <row r="124" spans="8:12" x14ac:dyDescent="0.45">
      <c r="H124" s="14">
        <f t="shared" si="11"/>
        <v>1.1060025272186629</v>
      </c>
      <c r="I124" s="5">
        <v>6.0000000000000098</v>
      </c>
      <c r="J124" s="5">
        <f t="shared" si="12"/>
        <v>1.5990931084257276</v>
      </c>
      <c r="K124" s="14">
        <f t="shared" si="13"/>
        <v>10.849884792015084</v>
      </c>
      <c r="L124" s="3">
        <f t="shared" si="10"/>
        <v>39.059585251254305</v>
      </c>
    </row>
    <row r="125" spans="8:12" x14ac:dyDescent="0.45">
      <c r="H125" s="14">
        <f t="shared" si="11"/>
        <v>1.1106013101615357</v>
      </c>
      <c r="I125" s="5">
        <v>6.0500000000000096</v>
      </c>
      <c r="J125" s="5">
        <f t="shared" si="12"/>
        <v>1.6057421728990131</v>
      </c>
      <c r="K125" s="14">
        <f t="shared" si="13"/>
        <v>10.894998852684667</v>
      </c>
      <c r="L125" s="3">
        <f t="shared" si="10"/>
        <v>39.221995869664802</v>
      </c>
    </row>
    <row r="126" spans="8:12" x14ac:dyDescent="0.45">
      <c r="H126" s="14">
        <f t="shared" si="11"/>
        <v>1.1151811288086659</v>
      </c>
      <c r="I126" s="5">
        <v>6.1000000000000103</v>
      </c>
      <c r="J126" s="5">
        <f t="shared" si="12"/>
        <v>1.6123638181993025</v>
      </c>
      <c r="K126" s="14">
        <f t="shared" si="13"/>
        <v>10.939926873613013</v>
      </c>
      <c r="L126" s="3">
        <f t="shared" si="10"/>
        <v>39.383736745006843</v>
      </c>
    </row>
    <row r="127" spans="8:12" x14ac:dyDescent="0.45">
      <c r="H127" s="14">
        <f t="shared" si="11"/>
        <v>1.1197422158556947</v>
      </c>
      <c r="I127" s="5">
        <v>6.1500000000000101</v>
      </c>
      <c r="J127" s="5">
        <f t="shared" si="12"/>
        <v>1.6189583807652446</v>
      </c>
      <c r="K127" s="14">
        <f t="shared" si="13"/>
        <v>10.984671137544364</v>
      </c>
      <c r="L127" s="3">
        <f t="shared" si="10"/>
        <v>39.54481609515971</v>
      </c>
    </row>
    <row r="128" spans="8:12" x14ac:dyDescent="0.45">
      <c r="H128" s="14">
        <f t="shared" si="11"/>
        <v>1.1242847992781329</v>
      </c>
      <c r="I128" s="5">
        <v>6.2000000000000099</v>
      </c>
      <c r="J128" s="5">
        <f t="shared" si="12"/>
        <v>1.6255261902109761</v>
      </c>
      <c r="K128" s="14">
        <f t="shared" si="13"/>
        <v>11.029233880918484</v>
      </c>
      <c r="L128" s="3">
        <f t="shared" si="10"/>
        <v>39.705241971306549</v>
      </c>
    </row>
    <row r="129" spans="8:12" x14ac:dyDescent="0.45">
      <c r="H129" s="14">
        <f t="shared" si="11"/>
        <v>1.1288091024643281</v>
      </c>
      <c r="I129" s="5">
        <v>6.2500000000000098</v>
      </c>
      <c r="J129" s="5">
        <f t="shared" si="12"/>
        <v>1.63206756951837</v>
      </c>
      <c r="K129" s="14">
        <f t="shared" si="13"/>
        <v>11.07361729517506</v>
      </c>
      <c r="L129" s="3">
        <f t="shared" si="10"/>
        <v>39.86502226263022</v>
      </c>
    </row>
    <row r="130" spans="8:12" x14ac:dyDescent="0.45">
      <c r="H130" s="14">
        <f t="shared" si="11"/>
        <v>1.1333153443436528</v>
      </c>
      <c r="I130" s="5">
        <v>6.3000000000000096</v>
      </c>
      <c r="J130" s="5">
        <f t="shared" si="12"/>
        <v>1.6385828352223721</v>
      </c>
      <c r="K130" s="14">
        <f t="shared" si="13"/>
        <v>11.117823528011236</v>
      </c>
      <c r="L130" s="3">
        <f t="shared" si="10"/>
        <v>40.024164700840451</v>
      </c>
    </row>
    <row r="131" spans="8:12" x14ac:dyDescent="0.45">
      <c r="H131" s="14">
        <f t="shared" si="11"/>
        <v>1.1378037395101246</v>
      </c>
      <c r="I131" s="5">
        <v>6.3500000000000103</v>
      </c>
      <c r="J131" s="5">
        <f t="shared" si="12"/>
        <v>1.6450722975897374</v>
      </c>
      <c r="K131" s="14">
        <f t="shared" si="13"/>
        <v>11.161854684594321</v>
      </c>
      <c r="L131" s="3">
        <f t="shared" si="10"/>
        <v>40.182676864539559</v>
      </c>
    </row>
    <row r="132" spans="8:12" x14ac:dyDescent="0.45">
      <c r="H132" s="14">
        <f t="shared" ref="H132:H163" si="14">SQRT(2*I132/g)</f>
        <v>1.1422744983416524</v>
      </c>
      <c r="I132" s="5">
        <v>6.4000000000000101</v>
      </c>
      <c r="J132" s="5">
        <f t="shared" ref="J132:J163" si="15">Vi*H132</f>
        <v>1.6515362607914383</v>
      </c>
      <c r="K132" s="14">
        <f t="shared" ref="K132:K163" si="16">SQRT(2*g*I132)</f>
        <v>11.205712828731611</v>
      </c>
      <c r="L132" s="3">
        <f t="shared" ref="L132:L173" si="17">K132/1000*3600</f>
        <v>40.340566183433801</v>
      </c>
    </row>
    <row r="133" spans="8:12" x14ac:dyDescent="0.45">
      <c r="H133" s="14">
        <f t="shared" si="14"/>
        <v>1.1467278271151033</v>
      </c>
      <c r="I133" s="5">
        <v>6.4500000000000197</v>
      </c>
      <c r="J133" s="5">
        <f t="shared" si="15"/>
        <v>1.6579750230690324</v>
      </c>
      <c r="K133" s="14">
        <f t="shared" si="16"/>
        <v>11.249399983999163</v>
      </c>
      <c r="L133" s="3">
        <f t="shared" si="17"/>
        <v>40.497839942396986</v>
      </c>
    </row>
    <row r="134" spans="8:12" x14ac:dyDescent="0.45">
      <c r="H134" s="14">
        <f t="shared" si="14"/>
        <v>1.1511639281173542</v>
      </c>
      <c r="I134" s="5">
        <v>6.5000000000000204</v>
      </c>
      <c r="J134" s="5">
        <f t="shared" si="15"/>
        <v>1.6643888768952249</v>
      </c>
      <c r="K134" s="14">
        <f t="shared" si="16"/>
        <v>11.292918134831245</v>
      </c>
      <c r="L134" s="3">
        <f t="shared" si="17"/>
        <v>40.654505285392489</v>
      </c>
    </row>
    <row r="135" spans="8:12" x14ac:dyDescent="0.45">
      <c r="H135" s="14">
        <f t="shared" si="14"/>
        <v>1.1555829997525178</v>
      </c>
      <c r="I135" s="5">
        <v>6.5500000000000203</v>
      </c>
      <c r="J135" s="5">
        <f t="shared" si="15"/>
        <v>1.6707781091288982</v>
      </c>
      <c r="K135" s="14">
        <f t="shared" si="16"/>
        <v>11.336269227572199</v>
      </c>
      <c r="L135" s="3">
        <f t="shared" si="17"/>
        <v>40.810569219259918</v>
      </c>
    </row>
    <row r="136" spans="8:12" x14ac:dyDescent="0.45">
      <c r="H136" s="14">
        <f t="shared" si="14"/>
        <v>1.1599852366454833</v>
      </c>
      <c r="I136" s="5">
        <v>6.6000000000000201</v>
      </c>
      <c r="J136" s="5">
        <f t="shared" si="15"/>
        <v>1.6771430011648156</v>
      </c>
      <c r="K136" s="14">
        <f t="shared" si="16"/>
        <v>11.379455171492191</v>
      </c>
      <c r="L136" s="3">
        <f t="shared" si="17"/>
        <v>40.966038617371886</v>
      </c>
    </row>
    <row r="137" spans="8:12" x14ac:dyDescent="0.45">
      <c r="H137" s="14">
        <f t="shared" si="14"/>
        <v>1.1643708297419377</v>
      </c>
      <c r="I137" s="5">
        <v>6.6500000000000199</v>
      </c>
      <c r="J137" s="5">
        <f t="shared" si="15"/>
        <v>1.6834838290782344</v>
      </c>
      <c r="K137" s="14">
        <f t="shared" si="16"/>
        <v>11.42247783976841</v>
      </c>
      <c r="L137" s="3">
        <f t="shared" si="17"/>
        <v>41.120920223166273</v>
      </c>
    </row>
    <row r="138" spans="8:12" x14ac:dyDescent="0.45">
      <c r="H138" s="14">
        <f t="shared" si="14"/>
        <v>1.168739966405008</v>
      </c>
      <c r="I138" s="5">
        <v>6.7000000000000197</v>
      </c>
      <c r="J138" s="5">
        <f t="shared" si="15"/>
        <v>1.689800863764634</v>
      </c>
      <c r="K138" s="14">
        <f t="shared" si="16"/>
        <v>11.46533907043313</v>
      </c>
      <c r="L138" s="3">
        <f t="shared" si="17"/>
        <v>41.275220653559266</v>
      </c>
    </row>
    <row r="139" spans="8:12" x14ac:dyDescent="0.45">
      <c r="H139" s="14">
        <f t="shared" si="14"/>
        <v>1.1730928305086643</v>
      </c>
      <c r="I139" s="5">
        <v>6.7500000000000204</v>
      </c>
      <c r="J139" s="5">
        <f t="shared" si="15"/>
        <v>1.6960943710747618</v>
      </c>
      <c r="K139" s="14">
        <f t="shared" si="16"/>
        <v>11.508040667289997</v>
      </c>
      <c r="L139" s="3">
        <f t="shared" si="17"/>
        <v>41.428946402243987</v>
      </c>
    </row>
    <row r="140" spans="8:12" x14ac:dyDescent="0.45">
      <c r="H140" s="14">
        <f t="shared" si="14"/>
        <v>1.1774296025280153</v>
      </c>
      <c r="I140" s="5">
        <v>6.8000000000000203</v>
      </c>
      <c r="J140" s="5">
        <f t="shared" si="15"/>
        <v>1.702364611945185</v>
      </c>
      <c r="K140" s="14">
        <f t="shared" si="16"/>
        <v>11.550584400799831</v>
      </c>
      <c r="L140" s="3">
        <f t="shared" si="17"/>
        <v>41.582103842879391</v>
      </c>
    </row>
    <row r="141" spans="8:12" x14ac:dyDescent="0.45">
      <c r="H141" s="14">
        <f t="shared" si="14"/>
        <v>1.1817504596266213</v>
      </c>
      <c r="I141" s="5">
        <v>6.8500000000000201</v>
      </c>
      <c r="J141" s="5">
        <f t="shared" si="15"/>
        <v>1.7086118425245298</v>
      </c>
      <c r="K141" s="14">
        <f t="shared" si="16"/>
        <v>11.592972008937156</v>
      </c>
      <c r="L141" s="3">
        <f t="shared" si="17"/>
        <v>41.73469923217376</v>
      </c>
    </row>
    <row r="142" spans="8:12" x14ac:dyDescent="0.45">
      <c r="H142" s="14">
        <f t="shared" si="14"/>
        <v>1.1860555757409437</v>
      </c>
      <c r="I142" s="5">
        <v>6.9000000000000199</v>
      </c>
      <c r="J142" s="5">
        <f t="shared" si="15"/>
        <v>1.7148363142955825</v>
      </c>
      <c r="K142" s="14">
        <f t="shared" si="16"/>
        <v>11.635205198018657</v>
      </c>
      <c r="L142" s="3">
        <f t="shared" si="17"/>
        <v>41.886738712867164</v>
      </c>
    </row>
    <row r="143" spans="8:12" x14ac:dyDescent="0.45">
      <c r="H143" s="14">
        <f t="shared" si="14"/>
        <v>1.1903451216620464</v>
      </c>
      <c r="I143" s="5">
        <v>6.9500000000000197</v>
      </c>
      <c r="J143" s="5">
        <f t="shared" si="15"/>
        <v>1.7210382741934145</v>
      </c>
      <c r="K143" s="14">
        <f t="shared" si="16"/>
        <v>11.677285643504675</v>
      </c>
      <c r="L143" s="3">
        <f t="shared" si="17"/>
        <v>42.038228316616824</v>
      </c>
    </row>
    <row r="144" spans="8:12" x14ac:dyDescent="0.45">
      <c r="H144" s="14">
        <f t="shared" si="14"/>
        <v>1.1946192651146568</v>
      </c>
      <c r="I144" s="5">
        <v>7.0000000000000204</v>
      </c>
      <c r="J144" s="5">
        <f t="shared" si="15"/>
        <v>1.7272179647196921</v>
      </c>
      <c r="K144" s="14">
        <f t="shared" si="16"/>
        <v>11.719214990774784</v>
      </c>
      <c r="L144" s="3">
        <f t="shared" si="17"/>
        <v>42.18917396678922</v>
      </c>
    </row>
    <row r="145" spans="8:12" x14ac:dyDescent="0.45">
      <c r="H145" s="14">
        <f t="shared" si="14"/>
        <v>1.1988781708336895</v>
      </c>
      <c r="I145" s="5">
        <v>7.0500000000000203</v>
      </c>
      <c r="J145" s="5">
        <f t="shared" si="15"/>
        <v>1.7333756240533165</v>
      </c>
      <c r="K145" s="14">
        <f t="shared" si="16"/>
        <v>11.760994855878494</v>
      </c>
      <c r="L145" s="3">
        <f t="shared" si="17"/>
        <v>42.339581481162575</v>
      </c>
    </row>
    <row r="146" spans="8:12" x14ac:dyDescent="0.45">
      <c r="H146" s="14">
        <f t="shared" si="14"/>
        <v>1.2031220006383325</v>
      </c>
      <c r="I146" s="5">
        <v>7.1000000000000201</v>
      </c>
      <c r="J146" s="5">
        <f t="shared" si="15"/>
        <v>1.73951148615754</v>
      </c>
      <c r="K146" s="14">
        <f t="shared" si="16"/>
        <v>11.802626826262042</v>
      </c>
      <c r="L146" s="3">
        <f t="shared" si="17"/>
        <v>42.489456574543347</v>
      </c>
    </row>
    <row r="147" spans="8:12" x14ac:dyDescent="0.45">
      <c r="H147" s="14">
        <f t="shared" si="14"/>
        <v>1.2073509135037899</v>
      </c>
      <c r="I147" s="5">
        <v>7.1500000000000297</v>
      </c>
      <c r="J147" s="5">
        <f t="shared" si="15"/>
        <v>1.7456257808836937</v>
      </c>
      <c r="K147" s="14">
        <f t="shared" si="16"/>
        <v>11.84411246147218</v>
      </c>
      <c r="L147" s="3">
        <f t="shared" si="17"/>
        <v>42.638804861299846</v>
      </c>
    </row>
    <row r="148" spans="8:12" x14ac:dyDescent="0.45">
      <c r="H148" s="14">
        <f t="shared" si="14"/>
        <v>1.2115650656307679</v>
      </c>
      <c r="I148" s="5">
        <v>7.2000000000000304</v>
      </c>
      <c r="J148" s="5">
        <f t="shared" si="15"/>
        <v>1.7517187340716531</v>
      </c>
      <c r="K148" s="14">
        <f t="shared" si="16"/>
        <v>11.885453293837834</v>
      </c>
      <c r="L148" s="3">
        <f t="shared" si="17"/>
        <v>42.787631857816208</v>
      </c>
    </row>
    <row r="149" spans="8:12" x14ac:dyDescent="0.45">
      <c r="H149" s="14">
        <f t="shared" si="14"/>
        <v>1.2157646105127988</v>
      </c>
      <c r="I149" s="5">
        <v>7.2500000000000302</v>
      </c>
      <c r="J149" s="5">
        <f t="shared" si="15"/>
        <v>1.7577905676471766</v>
      </c>
      <c r="K149" s="14">
        <f t="shared" si="16"/>
        <v>11.926650829130557</v>
      </c>
      <c r="L149" s="3">
        <f t="shared" si="17"/>
        <v>42.935942984870003</v>
      </c>
    </row>
    <row r="150" spans="8:12" x14ac:dyDescent="0.45">
      <c r="H150" s="14">
        <f t="shared" si="14"/>
        <v>1.2199496990014744</v>
      </c>
      <c r="I150" s="5">
        <v>7.30000000000003</v>
      </c>
      <c r="J150" s="5">
        <f t="shared" si="15"/>
        <v>1.7638414997162224</v>
      </c>
      <c r="K150" s="14">
        <f t="shared" si="16"/>
        <v>11.967706547204465</v>
      </c>
      <c r="L150" s="3">
        <f t="shared" si="17"/>
        <v>43.083743569936068</v>
      </c>
    </row>
    <row r="151" spans="8:12" x14ac:dyDescent="0.45">
      <c r="H151" s="14">
        <f t="shared" si="14"/>
        <v>1.2241204793696732</v>
      </c>
      <c r="I151" s="5">
        <v>7.3500000000000298</v>
      </c>
      <c r="J151" s="5">
        <f t="shared" si="15"/>
        <v>1.7698717446563637</v>
      </c>
      <c r="K151" s="14">
        <f t="shared" si="16"/>
        <v>12.008621902616495</v>
      </c>
      <c r="L151" s="3">
        <f t="shared" si="17"/>
        <v>43.231038849419377</v>
      </c>
    </row>
    <row r="152" spans="8:12" x14ac:dyDescent="0.45">
      <c r="H152" s="14">
        <f t="shared" si="14"/>
        <v>1.2282770973728563</v>
      </c>
      <c r="I152" s="5">
        <v>7.4000000000000297</v>
      </c>
      <c r="J152" s="5">
        <f t="shared" si="15"/>
        <v>1.7758815132054135</v>
      </c>
      <c r="K152" s="14">
        <f t="shared" si="16"/>
        <v>12.04939832522772</v>
      </c>
      <c r="L152" s="3">
        <f t="shared" si="17"/>
        <v>43.377833970819793</v>
      </c>
    </row>
    <row r="153" spans="8:12" x14ac:dyDescent="0.45">
      <c r="H153" s="14">
        <f t="shared" si="14"/>
        <v>1.2324196963085017</v>
      </c>
      <c r="I153" s="5">
        <v>7.4500000000000304</v>
      </c>
      <c r="J153" s="5">
        <f t="shared" si="15"/>
        <v>1.7818710125473556</v>
      </c>
      <c r="K153" s="14">
        <f t="shared" si="16"/>
        <v>12.090037220786403</v>
      </c>
      <c r="L153" s="3">
        <f t="shared" si="17"/>
        <v>43.524133994831047</v>
      </c>
    </row>
    <row r="154" spans="8:12" x14ac:dyDescent="0.45">
      <c r="H154" s="14">
        <f t="shared" si="14"/>
        <v>1.2365484170737473</v>
      </c>
      <c r="I154" s="5">
        <v>7.5000000000000302</v>
      </c>
      <c r="J154" s="5">
        <f t="shared" si="15"/>
        <v>1.7878404463956863</v>
      </c>
      <c r="K154" s="14">
        <f t="shared" si="16"/>
        <v>12.130539971493462</v>
      </c>
      <c r="L154" s="3">
        <f t="shared" si="17"/>
        <v>43.66994389737647</v>
      </c>
    </row>
    <row r="155" spans="8:12" x14ac:dyDescent="0.45">
      <c r="H155" s="14">
        <f t="shared" si="14"/>
        <v>1.2406633982213067</v>
      </c>
      <c r="I155" s="5">
        <v>7.55000000000003</v>
      </c>
      <c r="J155" s="5">
        <f t="shared" si="15"/>
        <v>1.7937900150742605</v>
      </c>
      <c r="K155" s="14">
        <f t="shared" si="16"/>
        <v>12.17090793655102</v>
      </c>
      <c r="L155" s="3">
        <f t="shared" si="17"/>
        <v>43.815268571583665</v>
      </c>
    </row>
    <row r="156" spans="8:12" x14ac:dyDescent="0.45">
      <c r="H156" s="14">
        <f t="shared" si="14"/>
        <v>1.2447647760137219</v>
      </c>
      <c r="I156" s="5">
        <v>7.6000000000000298</v>
      </c>
      <c r="J156" s="5">
        <f t="shared" si="15"/>
        <v>1.7997199155957309</v>
      </c>
      <c r="K156" s="14">
        <f t="shared" si="16"/>
        <v>12.211142452694613</v>
      </c>
      <c r="L156" s="3">
        <f t="shared" si="17"/>
        <v>43.960112829700613</v>
      </c>
    </row>
    <row r="157" spans="8:12" x14ac:dyDescent="0.45">
      <c r="H157" s="14">
        <f t="shared" si="14"/>
        <v>1.2488526844760122</v>
      </c>
      <c r="I157" s="5">
        <v>7.6500000000000297</v>
      </c>
      <c r="J157" s="5">
        <f t="shared" si="15"/>
        <v>1.8056303417376698</v>
      </c>
      <c r="K157" s="14">
        <f t="shared" si="16"/>
        <v>12.251244834709679</v>
      </c>
      <c r="L157" s="3">
        <f t="shared" si="17"/>
        <v>44.104481404954846</v>
      </c>
    </row>
    <row r="158" spans="8:12" x14ac:dyDescent="0.45">
      <c r="H158" s="14">
        <f t="shared" si="14"/>
        <v>1.2529272554467767</v>
      </c>
      <c r="I158" s="5">
        <v>7.7000000000000304</v>
      </c>
      <c r="J158" s="5">
        <f t="shared" si="15"/>
        <v>1.8115214841164546</v>
      </c>
      <c r="K158" s="14">
        <f t="shared" si="16"/>
        <v>12.29121637593288</v>
      </c>
      <c r="L158" s="3">
        <f t="shared" si="17"/>
        <v>44.248378953358362</v>
      </c>
    </row>
    <row r="159" spans="8:12" x14ac:dyDescent="0.45">
      <c r="H159" s="14">
        <f t="shared" si="14"/>
        <v>1.2569886186278072</v>
      </c>
      <c r="I159" s="5">
        <v>7.7500000000000302</v>
      </c>
      <c r="J159" s="5">
        <f t="shared" si="15"/>
        <v>1.8173935302590001</v>
      </c>
      <c r="K159" s="14">
        <f t="shared" si="16"/>
        <v>12.331058348738789</v>
      </c>
      <c r="L159" s="3">
        <f t="shared" si="17"/>
        <v>44.391810055459644</v>
      </c>
    </row>
    <row r="160" spans="8:12" x14ac:dyDescent="0.45">
      <c r="H160" s="14">
        <f t="shared" si="14"/>
        <v>1.2610369016322613</v>
      </c>
      <c r="I160" s="5">
        <v>7.80000000000003</v>
      </c>
      <c r="J160" s="5">
        <f t="shared" si="15"/>
        <v>1.8232466646724079</v>
      </c>
      <c r="K160" s="14">
        <f t="shared" si="16"/>
        <v>12.370772005012483</v>
      </c>
      <c r="L160" s="3">
        <f t="shared" si="17"/>
        <v>44.534779218044939</v>
      </c>
    </row>
    <row r="161" spans="8:12" x14ac:dyDescent="0.45">
      <c r="H161" s="14">
        <f t="shared" si="14"/>
        <v>1.2650722300314501</v>
      </c>
      <c r="I161" s="5">
        <v>7.8500000000000396</v>
      </c>
      <c r="J161" s="5">
        <f t="shared" si="15"/>
        <v>1.8290810689116141</v>
      </c>
      <c r="K161" s="14">
        <f t="shared" si="16"/>
        <v>12.410358576608525</v>
      </c>
      <c r="L161" s="3">
        <f t="shared" si="17"/>
        <v>44.677290875790689</v>
      </c>
    </row>
    <row r="162" spans="8:12" x14ac:dyDescent="0.45">
      <c r="H162" s="14">
        <f t="shared" si="14"/>
        <v>1.2690947274002822</v>
      </c>
      <c r="I162" s="5">
        <v>7.9000000000000403</v>
      </c>
      <c r="J162" s="5">
        <f t="shared" si="15"/>
        <v>1.8348969216450937</v>
      </c>
      <c r="K162" s="14">
        <f t="shared" si="16"/>
        <v>12.449819275796768</v>
      </c>
      <c r="L162" s="3">
        <f t="shared" si="17"/>
        <v>44.819349392868368</v>
      </c>
    </row>
    <row r="163" spans="8:12" x14ac:dyDescent="0.45">
      <c r="H163" s="14">
        <f t="shared" si="14"/>
        <v>1.2731045153614244</v>
      </c>
      <c r="I163" s="5">
        <v>7.9500000000000401</v>
      </c>
      <c r="J163" s="5">
        <f t="shared" si="15"/>
        <v>1.8406943987187092</v>
      </c>
      <c r="K163" s="14">
        <f t="shared" si="16"/>
        <v>12.489155295695575</v>
      </c>
      <c r="L163" s="3">
        <f t="shared" si="17"/>
        <v>44.960959064504074</v>
      </c>
    </row>
    <row r="164" spans="8:12" x14ac:dyDescent="0.45">
      <c r="H164" s="14">
        <f t="shared" ref="H164:H173" si="18">SQRT(2*I164/g)</f>
        <v>1.277101713628205</v>
      </c>
      <c r="I164" s="5">
        <v>8.0000000000000409</v>
      </c>
      <c r="J164" s="5">
        <f t="shared" ref="J164:J173" si="19">Vi*H164</f>
        <v>1.8464736732177416</v>
      </c>
      <c r="K164" s="14">
        <f t="shared" ref="K164:K173" si="20">SQRT(2*g*I164)</f>
        <v>12.528367810692693</v>
      </c>
      <c r="L164" s="3">
        <f t="shared" si="17"/>
        <v>45.102124118493691</v>
      </c>
    </row>
    <row r="165" spans="8:12" x14ac:dyDescent="0.45">
      <c r="H165" s="14">
        <f t="shared" si="18"/>
        <v>1.281086440046318</v>
      </c>
      <c r="I165" s="5">
        <v>8.0500000000000398</v>
      </c>
      <c r="J165" s="5">
        <f t="shared" si="19"/>
        <v>1.8522349155271876</v>
      </c>
      <c r="K165" s="14">
        <f t="shared" si="20"/>
        <v>12.56745797685438</v>
      </c>
      <c r="L165" s="3">
        <f t="shared" si="17"/>
        <v>45.242848716675766</v>
      </c>
    </row>
    <row r="166" spans="8:12" x14ac:dyDescent="0.45">
      <c r="H166" s="14">
        <f t="shared" si="18"/>
        <v>1.2850588106343612</v>
      </c>
      <c r="I166" s="5">
        <v>8.1000000000000405</v>
      </c>
      <c r="J166" s="5">
        <f t="shared" si="19"/>
        <v>1.8579782933903715</v>
      </c>
      <c r="K166" s="14">
        <f t="shared" si="20"/>
        <v>12.606426932323084</v>
      </c>
      <c r="L166" s="3">
        <f t="shared" si="17"/>
        <v>45.383136956363103</v>
      </c>
    </row>
    <row r="167" spans="8:12" x14ac:dyDescent="0.45">
      <c r="H167" s="14">
        <f t="shared" si="18"/>
        <v>1.2890189396232505</v>
      </c>
      <c r="I167" s="5">
        <v>8.1500000000000394</v>
      </c>
      <c r="J167" s="5">
        <f t="shared" si="19"/>
        <v>1.8637039719659303</v>
      </c>
      <c r="K167" s="14">
        <f t="shared" si="20"/>
        <v>12.645275797704089</v>
      </c>
      <c r="L167" s="3">
        <f t="shared" si="17"/>
        <v>45.522992871734722</v>
      </c>
    </row>
    <row r="168" spans="8:12" x14ac:dyDescent="0.45">
      <c r="H168" s="14">
        <f t="shared" si="18"/>
        <v>1.2929669394945487</v>
      </c>
      <c r="I168" s="5">
        <v>8.2000000000000401</v>
      </c>
      <c r="J168" s="5">
        <f t="shared" si="19"/>
        <v>1.869412113883232</v>
      </c>
      <c r="K168" s="14">
        <f t="shared" si="20"/>
        <v>12.684005676441522</v>
      </c>
      <c r="L168" s="3">
        <f t="shared" si="17"/>
        <v>45.662420435189482</v>
      </c>
    </row>
    <row r="169" spans="8:12" x14ac:dyDescent="0.45">
      <c r="H169" s="14">
        <f t="shared" si="18"/>
        <v>1.2969029210177416</v>
      </c>
      <c r="I169" s="5">
        <v>8.2500000000000409</v>
      </c>
      <c r="J169" s="5">
        <f t="shared" si="19"/>
        <v>1.8751028792962703</v>
      </c>
      <c r="K169" s="14">
        <f t="shared" si="20"/>
        <v>12.722617655184047</v>
      </c>
      <c r="L169" s="3">
        <f t="shared" si="17"/>
        <v>45.80142355866257</v>
      </c>
    </row>
    <row r="170" spans="8:12" x14ac:dyDescent="0.45">
      <c r="H170" s="14">
        <f t="shared" si="18"/>
        <v>1.300826993286502</v>
      </c>
      <c r="I170" s="5">
        <v>8.3000000000000398</v>
      </c>
      <c r="J170" s="5">
        <f t="shared" si="19"/>
        <v>1.8807764259360951</v>
      </c>
      <c r="K170" s="14">
        <f t="shared" si="20"/>
        <v>12.761112804140586</v>
      </c>
      <c r="L170" s="3">
        <f t="shared" si="17"/>
        <v>45.94000609490611</v>
      </c>
    </row>
    <row r="171" spans="8:12" x14ac:dyDescent="0.45">
      <c r="H171" s="14">
        <f t="shared" si="18"/>
        <v>1.3047392637539701</v>
      </c>
      <c r="I171" s="5">
        <v>8.3500000000000405</v>
      </c>
      <c r="J171" s="5">
        <f t="shared" si="19"/>
        <v>1.8864329091618235</v>
      </c>
      <c r="K171" s="14">
        <f t="shared" si="20"/>
        <v>12.799492177426446</v>
      </c>
      <c r="L171" s="3">
        <f t="shared" si="17"/>
        <v>46.078171838735209</v>
      </c>
    </row>
    <row r="172" spans="8:12" x14ac:dyDescent="0.45">
      <c r="H172" s="14">
        <f t="shared" si="18"/>
        <v>1.308639838267085</v>
      </c>
      <c r="I172" s="5">
        <v>8.4000000000000394</v>
      </c>
      <c r="J172" s="5">
        <f t="shared" si="19"/>
        <v>1.8920724820102768</v>
      </c>
      <c r="K172" s="14">
        <f t="shared" si="20"/>
        <v>12.837756813400103</v>
      </c>
      <c r="L172" s="3">
        <f t="shared" si="17"/>
        <v>46.215924528240372</v>
      </c>
    </row>
    <row r="173" spans="8:12" x14ac:dyDescent="0.45">
      <c r="H173" s="14">
        <f t="shared" si="18"/>
        <v>1.3125288210999988</v>
      </c>
      <c r="I173" s="5">
        <v>8.4500000000000401</v>
      </c>
      <c r="J173" s="5">
        <f t="shared" si="19"/>
        <v>1.8976952952442911</v>
      </c>
      <c r="K173" s="14">
        <f t="shared" si="20"/>
        <v>12.875907734990989</v>
      </c>
      <c r="L173" s="3">
        <f t="shared" si="17"/>
        <v>46.353267845967558</v>
      </c>
    </row>
    <row r="174" spans="8:12" x14ac:dyDescent="0.45">
      <c r="H174" s="14">
        <f t="shared" ref="H174:H199" si="21">SQRT(2*I174/g)</f>
        <v>1.3164063149866014</v>
      </c>
      <c r="I174" s="5">
        <v>8.5000000000000409</v>
      </c>
      <c r="J174" s="5">
        <f t="shared" ref="J174:J199" si="22">Vi*H174</f>
        <v>1.9033014973997437</v>
      </c>
      <c r="K174" s="14">
        <f t="shared" ref="K174:K199" si="23">SQRT(2*g*I174)</f>
        <v>12.913945950018562</v>
      </c>
      <c r="L174" s="3">
        <f t="shared" ref="L174:L199" si="24">K174/1000*3600</f>
        <v>46.490205420066822</v>
      </c>
    </row>
    <row r="175" spans="8:12" x14ac:dyDescent="0.45">
      <c r="H175" s="14">
        <f t="shared" si="21"/>
        <v>1.3202724211521855</v>
      </c>
      <c r="I175" s="5">
        <v>8.5500000000000398</v>
      </c>
      <c r="J175" s="5">
        <f t="shared" si="22"/>
        <v>1.908891234831334</v>
      </c>
      <c r="K175" s="14">
        <f t="shared" si="23"/>
        <v>12.951872451502942</v>
      </c>
      <c r="L175" s="3">
        <f t="shared" si="24"/>
        <v>46.626740825410593</v>
      </c>
    </row>
    <row r="176" spans="8:12" x14ac:dyDescent="0.45">
      <c r="H176" s="14">
        <f t="shared" si="21"/>
        <v>1.3241272393442802</v>
      </c>
      <c r="I176" s="5">
        <v>8.6000000000000405</v>
      </c>
      <c r="J176" s="5">
        <f t="shared" si="22"/>
        <v>1.9144646517571655</v>
      </c>
      <c r="K176" s="14">
        <f t="shared" si="23"/>
        <v>12.989688217967389</v>
      </c>
      <c r="L176" s="3">
        <f t="shared" si="24"/>
        <v>46.762877584682606</v>
      </c>
    </row>
    <row r="177" spans="8:12" x14ac:dyDescent="0.45">
      <c r="H177" s="14">
        <f t="shared" si="21"/>
        <v>1.3279708678626776</v>
      </c>
      <c r="I177" s="5">
        <v>8.6500000000000306</v>
      </c>
      <c r="J177" s="5">
        <f t="shared" si="22"/>
        <v>1.9200218903021571</v>
      </c>
      <c r="K177" s="14">
        <f t="shared" si="23"/>
        <v>13.027394213732869</v>
      </c>
      <c r="L177" s="3">
        <f t="shared" si="24"/>
        <v>46.898619169438327</v>
      </c>
    </row>
    <row r="178" spans="8:12" x14ac:dyDescent="0.45">
      <c r="H178" s="14">
        <f t="shared" si="21"/>
        <v>1.3318034035886841</v>
      </c>
      <c r="I178" s="5">
        <v>8.7000000000000295</v>
      </c>
      <c r="J178" s="5">
        <f t="shared" si="22"/>
        <v>1.9255630905403378</v>
      </c>
      <c r="K178" s="14">
        <f t="shared" si="23"/>
        <v>13.064991389204993</v>
      </c>
      <c r="L178" s="3">
        <f t="shared" si="24"/>
        <v>47.033969001137976</v>
      </c>
    </row>
    <row r="179" spans="8:12" x14ac:dyDescent="0.45">
      <c r="H179" s="14">
        <f t="shared" si="21"/>
        <v>1.3356249420136082</v>
      </c>
      <c r="I179" s="5">
        <v>8.7500000000000302</v>
      </c>
      <c r="J179" s="5">
        <f t="shared" si="22"/>
        <v>1.931088390536033</v>
      </c>
      <c r="K179" s="14">
        <f t="shared" si="23"/>
        <v>13.102480681153496</v>
      </c>
      <c r="L179" s="3">
        <f t="shared" si="24"/>
        <v>47.168930452152587</v>
      </c>
    </row>
    <row r="180" spans="8:12" x14ac:dyDescent="0.45">
      <c r="H180" s="14">
        <f t="shared" si="21"/>
        <v>1.3394355772665234</v>
      </c>
      <c r="I180" s="5">
        <v>8.8000000000000291</v>
      </c>
      <c r="J180" s="5">
        <f t="shared" si="22"/>
        <v>1.9365979263840067</v>
      </c>
      <c r="K180" s="14">
        <f t="shared" si="23"/>
        <v>13.139863012984595</v>
      </c>
      <c r="L180" s="3">
        <f t="shared" si="24"/>
        <v>47.30350684674454</v>
      </c>
    </row>
    <row r="181" spans="8:12" x14ac:dyDescent="0.45">
      <c r="H181" s="14">
        <f t="shared" si="21"/>
        <v>1.3432354021413206</v>
      </c>
      <c r="I181" s="5">
        <v>8.8500000000000298</v>
      </c>
      <c r="J181" s="5">
        <f t="shared" si="22"/>
        <v>1.9420918322485743</v>
      </c>
      <c r="K181" s="14">
        <f t="shared" si="23"/>
        <v>13.177139295006356</v>
      </c>
      <c r="L181" s="3">
        <f t="shared" si="24"/>
        <v>47.437701462022879</v>
      </c>
    </row>
    <row r="182" spans="8:12" x14ac:dyDescent="0.45">
      <c r="H182" s="14">
        <f t="shared" si="21"/>
        <v>1.3470245081230727</v>
      </c>
      <c r="I182" s="5">
        <v>8.9000000000000306</v>
      </c>
      <c r="J182" s="5">
        <f t="shared" si="22"/>
        <v>1.9475702404017199</v>
      </c>
      <c r="K182" s="14">
        <f t="shared" si="23"/>
        <v>13.214310424687344</v>
      </c>
      <c r="L182" s="3">
        <f t="shared" si="24"/>
        <v>47.571517528874438</v>
      </c>
    </row>
    <row r="183" spans="8:12" x14ac:dyDescent="0.45">
      <c r="H183" s="14">
        <f t="shared" si="21"/>
        <v>1.350802985413734</v>
      </c>
      <c r="I183" s="5">
        <v>8.9500000000000295</v>
      </c>
      <c r="J183" s="5">
        <f t="shared" si="22"/>
        <v>1.9530332812602558</v>
      </c>
      <c r="K183" s="14">
        <f t="shared" si="23"/>
        <v>13.251377286908731</v>
      </c>
      <c r="L183" s="3">
        <f t="shared" si="24"/>
        <v>47.704958232871434</v>
      </c>
    </row>
    <row r="184" spans="8:12" x14ac:dyDescent="0.45">
      <c r="H184" s="14">
        <f t="shared" si="21"/>
        <v>1.3545709229571949</v>
      </c>
      <c r="I184" s="5">
        <v>9.0000000000000302</v>
      </c>
      <c r="J184" s="5">
        <f t="shared" si="22"/>
        <v>1.9584810834220459</v>
      </c>
      <c r="K184" s="14">
        <f t="shared" si="23"/>
        <v>13.288340754210083</v>
      </c>
      <c r="L184" s="3">
        <f t="shared" si="24"/>
        <v>47.838026715156296</v>
      </c>
    </row>
    <row r="185" spans="8:12" x14ac:dyDescent="0.45">
      <c r="H185" s="14">
        <f t="shared" si="21"/>
        <v>1.3583284084637106</v>
      </c>
      <c r="I185" s="5">
        <v>9.0500000000000291</v>
      </c>
      <c r="J185" s="5">
        <f t="shared" si="22"/>
        <v>1.9639137737013246</v>
      </c>
      <c r="K185" s="14">
        <f t="shared" si="23"/>
        <v>13.325201687029002</v>
      </c>
      <c r="L185" s="3">
        <f t="shared" si="24"/>
        <v>47.970726073304412</v>
      </c>
    </row>
    <row r="186" spans="8:12" x14ac:dyDescent="0.45">
      <c r="H186" s="14">
        <f t="shared" si="21"/>
        <v>1.3620755284337231</v>
      </c>
      <c r="I186" s="5">
        <v>9.1000000000000192</v>
      </c>
      <c r="J186" s="5">
        <f t="shared" si="22"/>
        <v>1.9693314771631423</v>
      </c>
      <c r="K186" s="14">
        <f t="shared" si="23"/>
        <v>13.361960933934824</v>
      </c>
      <c r="L186" s="3">
        <f t="shared" si="24"/>
        <v>48.103059362165368</v>
      </c>
    </row>
    <row r="187" spans="8:12" x14ac:dyDescent="0.45">
      <c r="H187" s="14">
        <f t="shared" si="21"/>
        <v>1.365812368181097</v>
      </c>
      <c r="I187" s="5">
        <v>9.1500000000000199</v>
      </c>
      <c r="J187" s="5">
        <f t="shared" si="22"/>
        <v>1.9747343171569567</v>
      </c>
      <c r="K187" s="14">
        <f t="shared" si="23"/>
        <v>13.398619331856562</v>
      </c>
      <c r="L187" s="3">
        <f t="shared" si="24"/>
        <v>48.235029594683624</v>
      </c>
    </row>
    <row r="188" spans="8:12" x14ac:dyDescent="0.45">
      <c r="H188" s="14">
        <f t="shared" si="21"/>
        <v>1.3695390118557804</v>
      </c>
      <c r="I188" s="5">
        <v>9.2000000000000206</v>
      </c>
      <c r="J188" s="5">
        <f t="shared" si="22"/>
        <v>1.9801224153493999</v>
      </c>
      <c r="K188" s="14">
        <f t="shared" si="23"/>
        <v>13.435177706305206</v>
      </c>
      <c r="L188" s="3">
        <f t="shared" si="24"/>
        <v>48.366639742698744</v>
      </c>
    </row>
    <row r="189" spans="8:12" x14ac:dyDescent="0.45">
      <c r="H189" s="14">
        <f t="shared" si="21"/>
        <v>1.3732555424659161</v>
      </c>
      <c r="I189" s="5">
        <v>9.2500000000000195</v>
      </c>
      <c r="J189" s="5">
        <f t="shared" si="22"/>
        <v>1.9854958917562455</v>
      </c>
      <c r="K189" s="14">
        <f t="shared" si="23"/>
        <v>13.471636871590638</v>
      </c>
      <c r="L189" s="3">
        <f t="shared" si="24"/>
        <v>48.497892737726296</v>
      </c>
    </row>
    <row r="190" spans="8:12" x14ac:dyDescent="0.45">
      <c r="H190" s="14">
        <f t="shared" si="21"/>
        <v>1.3769620418994157</v>
      </c>
      <c r="I190" s="5">
        <v>9.3000000000000203</v>
      </c>
      <c r="J190" s="5">
        <f t="shared" si="22"/>
        <v>1.9908548647736024</v>
      </c>
      <c r="K190" s="14">
        <f t="shared" si="23"/>
        <v>13.50799763103327</v>
      </c>
      <c r="L190" s="3">
        <f t="shared" si="24"/>
        <v>48.628791471719772</v>
      </c>
    </row>
    <row r="191" spans="8:12" x14ac:dyDescent="0.45">
      <c r="H191" s="14">
        <f t="shared" si="21"/>
        <v>1.3806585909450093</v>
      </c>
      <c r="I191" s="5">
        <v>9.3500000000000192</v>
      </c>
      <c r="J191" s="5">
        <f t="shared" si="22"/>
        <v>1.9961994512083472</v>
      </c>
      <c r="K191" s="14">
        <f t="shared" si="23"/>
        <v>13.544260777170543</v>
      </c>
      <c r="L191" s="3">
        <f t="shared" si="24"/>
        <v>48.759338797813953</v>
      </c>
    </row>
    <row r="192" spans="8:12" x14ac:dyDescent="0.45">
      <c r="H192" s="14">
        <f t="shared" si="21"/>
        <v>1.3843452693127931</v>
      </c>
      <c r="I192" s="5">
        <v>9.4000000000000199</v>
      </c>
      <c r="J192" s="5">
        <f t="shared" si="22"/>
        <v>2.0015297663078351</v>
      </c>
      <c r="K192" s="14">
        <f t="shared" si="23"/>
        <v>13.5804270919585</v>
      </c>
      <c r="L192" s="3">
        <f t="shared" si="24"/>
        <v>48.889537531050593</v>
      </c>
    </row>
    <row r="193" spans="8:12" x14ac:dyDescent="0.45">
      <c r="H193" s="14">
        <f t="shared" si="21"/>
        <v>1.388022155654282</v>
      </c>
      <c r="I193" s="5">
        <v>9.4500000000000206</v>
      </c>
      <c r="J193" s="5">
        <f t="shared" si="22"/>
        <v>2.0068459237888905</v>
      </c>
      <c r="K193" s="14">
        <f t="shared" si="23"/>
        <v>13.616497346968508</v>
      </c>
      <c r="L193" s="3">
        <f t="shared" si="24"/>
        <v>49.019390449086629</v>
      </c>
    </row>
    <row r="194" spans="8:12" x14ac:dyDescent="0.45">
      <c r="H194" s="14">
        <f t="shared" si="21"/>
        <v>1.3916893275819897</v>
      </c>
      <c r="I194" s="5">
        <v>9.5000000000000195</v>
      </c>
      <c r="J194" s="5">
        <f t="shared" si="22"/>
        <v>2.0121480358661175</v>
      </c>
      <c r="K194" s="14">
        <f t="shared" si="23"/>
        <v>13.652472303579319</v>
      </c>
      <c r="L194" s="3">
        <f t="shared" si="24"/>
        <v>49.14890029288555</v>
      </c>
    </row>
    <row r="195" spans="8:12" x14ac:dyDescent="0.45">
      <c r="H195" s="14">
        <f t="shared" si="21"/>
        <v>1.3953468616885405</v>
      </c>
      <c r="I195" s="5">
        <v>9.5500000000000096</v>
      </c>
      <c r="J195" s="5">
        <f t="shared" si="22"/>
        <v>2.0174362132795323</v>
      </c>
      <c r="K195" s="14">
        <f t="shared" si="23"/>
        <v>13.688352713164583</v>
      </c>
      <c r="L195" s="3">
        <f t="shared" si="24"/>
        <v>49.278069767392502</v>
      </c>
    </row>
    <row r="196" spans="8:12" x14ac:dyDescent="0.45">
      <c r="H196" s="14">
        <f t="shared" si="21"/>
        <v>1.3989948335653386</v>
      </c>
      <c r="I196" s="5">
        <v>9.6000000000000103</v>
      </c>
      <c r="J196" s="5">
        <f t="shared" si="22"/>
        <v>2.0227105653215554</v>
      </c>
      <c r="K196" s="14">
        <f t="shared" si="23"/>
        <v>13.724139317275974</v>
      </c>
      <c r="L196" s="3">
        <f t="shared" si="24"/>
        <v>49.406901542193509</v>
      </c>
    </row>
    <row r="197" spans="8:12" x14ac:dyDescent="0.45">
      <c r="H197" s="14">
        <f t="shared" si="21"/>
        <v>1.402633317820791</v>
      </c>
      <c r="I197" s="5">
        <v>9.6500000000000092</v>
      </c>
      <c r="J197" s="5">
        <f t="shared" si="22"/>
        <v>2.0279711998633601</v>
      </c>
      <c r="K197" s="14">
        <f t="shared" si="23"/>
        <v>13.75983284782196</v>
      </c>
      <c r="L197" s="3">
        <f t="shared" si="24"/>
        <v>49.535398252159055</v>
      </c>
    </row>
    <row r="198" spans="8:12" x14ac:dyDescent="0.45">
      <c r="H198" s="14">
        <f t="shared" si="21"/>
        <v>1.406262388098114</v>
      </c>
      <c r="I198" s="5">
        <v>9.7000000000000099</v>
      </c>
      <c r="J198" s="5">
        <f t="shared" si="22"/>
        <v>2.0332182233806151</v>
      </c>
      <c r="K198" s="14">
        <f t="shared" si="23"/>
        <v>13.795434027242498</v>
      </c>
      <c r="L198" s="3">
        <f t="shared" si="24"/>
        <v>49.663562498072999</v>
      </c>
    </row>
    <row r="199" spans="8:12" x14ac:dyDescent="0.45">
      <c r="H199" s="14">
        <f t="shared" si="21"/>
        <v>1.409882117092724</v>
      </c>
      <c r="I199" s="5">
        <v>9.7500000000000107</v>
      </c>
      <c r="J199" s="5">
        <f t="shared" si="22"/>
        <v>2.0384517409786316</v>
      </c>
      <c r="K199" s="14">
        <f t="shared" si="23"/>
        <v>13.830943568679622</v>
      </c>
      <c r="L199" s="3">
        <f t="shared" si="24"/>
        <v>49.791396847246638</v>
      </c>
    </row>
    <row r="200" spans="8:12" x14ac:dyDescent="0.45">
      <c r="H200" s="14">
        <f t="shared" ref="H200:H234" si="25">SQRT(2*I200/g)</f>
        <v>1.413492576569227</v>
      </c>
      <c r="I200" s="5">
        <v>9.8000000000000096</v>
      </c>
      <c r="J200" s="5">
        <f t="shared" ref="J200:J234" si="26">Vi*H200</f>
        <v>2.0436718564169256</v>
      </c>
      <c r="K200" s="14">
        <f t="shared" ref="K200:K234" si="27">SQRT(2*g*I200)</f>
        <v>13.866362176144117</v>
      </c>
      <c r="L200" s="3">
        <f t="shared" ref="L200:L234" si="28">K200/1000*3600</f>
        <v>49.918903834118822</v>
      </c>
    </row>
    <row r="201" spans="8:12" x14ac:dyDescent="0.45">
      <c r="H201" s="14">
        <f t="shared" si="25"/>
        <v>1.4170938373780202</v>
      </c>
      <c r="I201" s="5">
        <v>9.8500000000000103</v>
      </c>
      <c r="J201" s="5">
        <f t="shared" si="26"/>
        <v>2.0488786721332213</v>
      </c>
      <c r="K201" s="14">
        <f t="shared" si="27"/>
        <v>13.901690544678377</v>
      </c>
      <c r="L201" s="3">
        <f t="shared" si="28"/>
        <v>50.046085960842156</v>
      </c>
    </row>
    <row r="202" spans="8:12" x14ac:dyDescent="0.45">
      <c r="H202" s="14">
        <f t="shared" si="25"/>
        <v>1.420685969471513</v>
      </c>
      <c r="I202" s="5">
        <v>9.9000000000000092</v>
      </c>
      <c r="J202" s="5">
        <f t="shared" si="26"/>
        <v>2.0540722892669039</v>
      </c>
      <c r="K202" s="14">
        <f t="shared" si="27"/>
        <v>13.936929360515544</v>
      </c>
      <c r="L202" s="3">
        <f t="shared" si="28"/>
        <v>50.172945697855958</v>
      </c>
    </row>
    <row r="203" spans="8:12" x14ac:dyDescent="0.45">
      <c r="H203" s="14">
        <f t="shared" si="25"/>
        <v>1.4242690419199822</v>
      </c>
      <c r="I203" s="5">
        <v>9.9500000000000099</v>
      </c>
      <c r="J203" s="5">
        <f t="shared" si="26"/>
        <v>2.0592528076819439</v>
      </c>
      <c r="K203" s="14">
        <f t="shared" si="27"/>
        <v>13.972079301235024</v>
      </c>
      <c r="L203" s="3">
        <f t="shared" si="28"/>
        <v>50.29948548444608</v>
      </c>
    </row>
    <row r="204" spans="8:12" x14ac:dyDescent="0.45">
      <c r="H204" s="14">
        <f t="shared" si="25"/>
        <v>1.4278431229270645</v>
      </c>
      <c r="I204" s="5">
        <v>10</v>
      </c>
      <c r="J204" s="5">
        <f t="shared" si="26"/>
        <v>2.0644203259892966</v>
      </c>
      <c r="K204" s="14">
        <f t="shared" si="27"/>
        <v>14.007141035914502</v>
      </c>
      <c r="L204" s="3">
        <f t="shared" si="28"/>
        <v>50.425707729292213</v>
      </c>
    </row>
    <row r="205" spans="8:12" x14ac:dyDescent="0.45">
      <c r="H205" s="14">
        <f t="shared" si="25"/>
        <v>1.4314082798449095</v>
      </c>
      <c r="I205" s="5">
        <v>10.050000000000001</v>
      </c>
      <c r="J205" s="5">
        <f t="shared" si="26"/>
        <v>2.0695749415688094</v>
      </c>
      <c r="K205" s="14">
        <f t="shared" si="27"/>
        <v>14.042115225278563</v>
      </c>
      <c r="L205" s="3">
        <f t="shared" si="28"/>
        <v>50.551614811002821</v>
      </c>
    </row>
    <row r="206" spans="8:12" x14ac:dyDescent="0.45">
      <c r="H206" s="14">
        <f t="shared" si="25"/>
        <v>1.4349645791889822</v>
      </c>
      <c r="I206" s="5">
        <v>10.1</v>
      </c>
      <c r="J206" s="5">
        <f t="shared" si="26"/>
        <v>2.074716750590627</v>
      </c>
      <c r="K206" s="14">
        <f t="shared" si="27"/>
        <v>14.077002521843918</v>
      </c>
      <c r="L206" s="3">
        <f t="shared" si="28"/>
        <v>50.6772090786381</v>
      </c>
    </row>
    <row r="207" spans="8:12" x14ac:dyDescent="0.45">
      <c r="H207" s="14">
        <f t="shared" si="25"/>
        <v>1.4385120866525465</v>
      </c>
      <c r="I207" s="5">
        <v>10.15</v>
      </c>
      <c r="J207" s="5">
        <f t="shared" si="26"/>
        <v>2.0798458480361273</v>
      </c>
      <c r="K207" s="14">
        <f t="shared" si="27"/>
        <v>14.111803570061483</v>
      </c>
      <c r="L207" s="3">
        <f t="shared" si="28"/>
        <v>50.802492852221341</v>
      </c>
    </row>
    <row r="208" spans="8:12" x14ac:dyDescent="0.45">
      <c r="H208" s="14">
        <f t="shared" si="25"/>
        <v>1.4420508671208219</v>
      </c>
      <c r="I208" s="5">
        <v>10.199999999999999</v>
      </c>
      <c r="J208" s="5">
        <f t="shared" si="26"/>
        <v>2.0849623277183951</v>
      </c>
      <c r="K208" s="14">
        <f t="shared" si="27"/>
        <v>14.146519006455263</v>
      </c>
      <c r="L208" s="3">
        <f t="shared" si="28"/>
        <v>50.927468423238949</v>
      </c>
    </row>
    <row r="209" spans="8:12" x14ac:dyDescent="0.45">
      <c r="H209" s="14">
        <f t="shared" si="25"/>
        <v>1.4455809846848306</v>
      </c>
      <c r="I209" s="5">
        <v>10.25</v>
      </c>
      <c r="J209" s="5">
        <f t="shared" si="26"/>
        <v>2.0900662823022373</v>
      </c>
      <c r="K209" s="14">
        <f t="shared" si="27"/>
        <v>14.18114945975819</v>
      </c>
      <c r="L209" s="3">
        <f t="shared" si="28"/>
        <v>51.052138055129483</v>
      </c>
    </row>
    <row r="210" spans="8:12" x14ac:dyDescent="0.45">
      <c r="H210" s="14">
        <f t="shared" si="25"/>
        <v>1.4491025026549418</v>
      </c>
      <c r="I210" s="5">
        <v>10.3</v>
      </c>
      <c r="J210" s="5">
        <f t="shared" si="26"/>
        <v>2.0951578033237701</v>
      </c>
      <c r="K210" s="14">
        <f t="shared" si="27"/>
        <v>14.215695551044979</v>
      </c>
      <c r="L210" s="3">
        <f t="shared" si="28"/>
        <v>51.176503983761926</v>
      </c>
    </row>
    <row r="211" spans="8:12" x14ac:dyDescent="0.45">
      <c r="H211" s="14">
        <f t="shared" si="25"/>
        <v>1.452615483574117</v>
      </c>
      <c r="I211" s="5">
        <v>10.35</v>
      </c>
      <c r="J211" s="5">
        <f t="shared" si="26"/>
        <v>2.1002369812095667</v>
      </c>
      <c r="K211" s="14">
        <f t="shared" si="27"/>
        <v>14.250157893862088</v>
      </c>
      <c r="L211" s="3">
        <f t="shared" si="28"/>
        <v>51.30056841790352</v>
      </c>
    </row>
    <row r="212" spans="8:12" x14ac:dyDescent="0.45">
      <c r="H212" s="14">
        <f t="shared" si="25"/>
        <v>1.4561199892308725</v>
      </c>
      <c r="I212" s="5">
        <v>10.4</v>
      </c>
      <c r="J212" s="5">
        <f t="shared" si="26"/>
        <v>2.1053039052953997</v>
      </c>
      <c r="K212" s="14">
        <f t="shared" si="27"/>
        <v>14.284537094354862</v>
      </c>
      <c r="L212" s="3">
        <f t="shared" si="28"/>
        <v>51.424333539677505</v>
      </c>
    </row>
    <row r="213" spans="8:12" x14ac:dyDescent="0.45">
      <c r="H213" s="14">
        <f t="shared" si="25"/>
        <v>1.4596160806719578</v>
      </c>
      <c r="I213" s="5">
        <v>10.45</v>
      </c>
      <c r="J213" s="5">
        <f t="shared" si="26"/>
        <v>2.1103586638445733</v>
      </c>
      <c r="K213" s="14">
        <f t="shared" si="27"/>
        <v>14.318833751391907</v>
      </c>
      <c r="L213" s="3">
        <f t="shared" si="28"/>
        <v>51.547801505010867</v>
      </c>
    </row>
    <row r="214" spans="8:12" x14ac:dyDescent="0.45">
      <c r="H214" s="14">
        <f t="shared" si="25"/>
        <v>1.4631038182147627</v>
      </c>
      <c r="I214" s="5">
        <v>10.5</v>
      </c>
      <c r="J214" s="5">
        <f t="shared" si="26"/>
        <v>2.1154013440658583</v>
      </c>
      <c r="K214" s="14">
        <f t="shared" si="27"/>
        <v>14.353048456686825</v>
      </c>
      <c r="L214" s="3">
        <f t="shared" si="28"/>
        <v>51.670974444072563</v>
      </c>
    </row>
    <row r="215" spans="8:12" x14ac:dyDescent="0.45">
      <c r="H215" s="14">
        <f t="shared" si="25"/>
        <v>1.4665832614594605</v>
      </c>
      <c r="I215" s="5">
        <v>10.55</v>
      </c>
      <c r="J215" s="5">
        <f t="shared" si="26"/>
        <v>2.1204320321310535</v>
      </c>
      <c r="K215" s="14">
        <f t="shared" si="27"/>
        <v>14.387181794917309</v>
      </c>
      <c r="L215" s="3">
        <f t="shared" si="28"/>
        <v>51.793854461702317</v>
      </c>
    </row>
    <row r="216" spans="8:12" x14ac:dyDescent="0.45">
      <c r="H216" s="14">
        <f t="shared" si="25"/>
        <v>1.470054469300889</v>
      </c>
      <c r="I216" s="5">
        <v>10.6</v>
      </c>
      <c r="J216" s="5">
        <f t="shared" si="26"/>
        <v>2.1254508131921606</v>
      </c>
      <c r="K216" s="14">
        <f t="shared" si="27"/>
        <v>14.421234343841723</v>
      </c>
      <c r="L216" s="3">
        <f t="shared" si="28"/>
        <v>51.916443637830206</v>
      </c>
    </row>
    <row r="217" spans="8:12" x14ac:dyDescent="0.45">
      <c r="H217" s="14">
        <f t="shared" si="25"/>
        <v>1.4735174999401839</v>
      </c>
      <c r="I217" s="5">
        <v>10.65</v>
      </c>
      <c r="J217" s="5">
        <f t="shared" si="26"/>
        <v>2.1304577713982051</v>
      </c>
      <c r="K217" s="14">
        <f t="shared" si="27"/>
        <v>14.455206674413203</v>
      </c>
      <c r="L217" s="3">
        <f t="shared" si="28"/>
        <v>52.038744027887532</v>
      </c>
    </row>
    <row r="218" spans="8:12" x14ac:dyDescent="0.45">
      <c r="H218" s="14">
        <f t="shared" si="25"/>
        <v>1.4769724108961615</v>
      </c>
      <c r="I218" s="5">
        <v>10.7</v>
      </c>
      <c r="J218" s="5">
        <f t="shared" si="26"/>
        <v>2.1354529899116943</v>
      </c>
      <c r="K218" s="14">
        <f t="shared" si="27"/>
        <v>14.489099350891346</v>
      </c>
      <c r="L218" s="3">
        <f t="shared" si="28"/>
        <v>52.160757663208841</v>
      </c>
    </row>
    <row r="219" spans="8:12" x14ac:dyDescent="0.45">
      <c r="H219" s="14">
        <f t="shared" si="25"/>
        <v>1.4804192590164686</v>
      </c>
      <c r="I219" s="5">
        <v>10.75</v>
      </c>
      <c r="J219" s="5">
        <f t="shared" si="26"/>
        <v>2.1404365509247367</v>
      </c>
      <c r="K219" s="14">
        <f t="shared" si="27"/>
        <v>14.522912930951559</v>
      </c>
      <c r="L219" s="3">
        <f t="shared" si="28"/>
        <v>52.282486551425613</v>
      </c>
    </row>
    <row r="220" spans="8:12" x14ac:dyDescent="0.45">
      <c r="H220" s="14">
        <f t="shared" si="25"/>
        <v>1.4838581004884939</v>
      </c>
      <c r="I220" s="5">
        <v>10.8</v>
      </c>
      <c r="J220" s="5">
        <f t="shared" si="26"/>
        <v>2.1454085356748194</v>
      </c>
      <c r="K220" s="14">
        <f t="shared" si="27"/>
        <v>14.556647965792125</v>
      </c>
      <c r="L220" s="3">
        <f t="shared" si="28"/>
        <v>52.403932676851653</v>
      </c>
    </row>
    <row r="221" spans="8:12" x14ac:dyDescent="0.45">
      <c r="H221" s="14">
        <f t="shared" si="25"/>
        <v>1.4872889908500537</v>
      </c>
      <c r="I221" s="5">
        <v>10.85</v>
      </c>
      <c r="J221" s="5">
        <f t="shared" si="26"/>
        <v>2.1503690244602578</v>
      </c>
      <c r="K221" s="14">
        <f t="shared" si="27"/>
        <v>14.590305000239029</v>
      </c>
      <c r="L221" s="3">
        <f t="shared" si="28"/>
        <v>52.525098000860503</v>
      </c>
    </row>
    <row r="222" spans="8:12" x14ac:dyDescent="0.45">
      <c r="H222" s="14">
        <f t="shared" si="25"/>
        <v>1.4907119849998598</v>
      </c>
      <c r="I222" s="5">
        <v>10.9</v>
      </c>
      <c r="J222" s="5">
        <f t="shared" si="26"/>
        <v>2.1553180966553289</v>
      </c>
      <c r="K222" s="14">
        <f t="shared" si="27"/>
        <v>14.623884572848624</v>
      </c>
      <c r="L222" s="3">
        <f t="shared" si="28"/>
        <v>52.645984462255051</v>
      </c>
    </row>
    <row r="223" spans="8:12" x14ac:dyDescent="0.45">
      <c r="H223" s="14">
        <f t="shared" si="25"/>
        <v>1.4941271372077654</v>
      </c>
      <c r="I223" s="5">
        <v>10.95</v>
      </c>
      <c r="J223" s="5">
        <f t="shared" si="26"/>
        <v>2.1602558307250876</v>
      </c>
      <c r="K223" s="14">
        <f t="shared" si="27"/>
        <v>14.657387216008178</v>
      </c>
      <c r="L223" s="3">
        <f t="shared" si="28"/>
        <v>52.766593977629448</v>
      </c>
    </row>
    <row r="224" spans="8:12" x14ac:dyDescent="0.45">
      <c r="H224" s="14">
        <f t="shared" si="25"/>
        <v>1.4975345011248067</v>
      </c>
      <c r="I224" s="5">
        <v>11</v>
      </c>
      <c r="J224" s="5">
        <f t="shared" si="26"/>
        <v>2.1651823042398828</v>
      </c>
      <c r="K224" s="14">
        <f t="shared" si="27"/>
        <v>14.690813456034354</v>
      </c>
      <c r="L224" s="3">
        <f t="shared" si="28"/>
        <v>52.886928441723668</v>
      </c>
    </row>
    <row r="225" spans="8:12" x14ac:dyDescent="0.45">
      <c r="H225" s="14">
        <f t="shared" si="25"/>
        <v>1.5009341297930345</v>
      </c>
      <c r="I225" s="5">
        <v>11.05</v>
      </c>
      <c r="J225" s="5">
        <f t="shared" si="26"/>
        <v>2.1700975938895737</v>
      </c>
      <c r="K225" s="14">
        <f t="shared" si="27"/>
        <v>14.724163813269669</v>
      </c>
      <c r="L225" s="3">
        <f t="shared" si="28"/>
        <v>53.006989727770808</v>
      </c>
    </row>
    <row r="226" spans="8:12" x14ac:dyDescent="0.45">
      <c r="H226" s="14">
        <f t="shared" si="25"/>
        <v>1.50432607565515</v>
      </c>
      <c r="I226" s="5">
        <v>11.1</v>
      </c>
      <c r="J226" s="5">
        <f t="shared" si="26"/>
        <v>2.1750017754974604</v>
      </c>
      <c r="K226" s="14">
        <f t="shared" si="27"/>
        <v>14.757438802177024</v>
      </c>
      <c r="L226" s="3">
        <f t="shared" si="28"/>
        <v>53.126779687837285</v>
      </c>
    </row>
    <row r="227" spans="8:12" x14ac:dyDescent="0.45">
      <c r="H227" s="14">
        <f t="shared" si="25"/>
        <v>1.5077103905639422</v>
      </c>
      <c r="I227" s="5">
        <v>11.15</v>
      </c>
      <c r="J227" s="5">
        <f t="shared" si="26"/>
        <v>2.1798949240339303</v>
      </c>
      <c r="K227" s="14">
        <f t="shared" si="27"/>
        <v>14.790638931432273</v>
      </c>
      <c r="L227" s="3">
        <f t="shared" si="28"/>
        <v>53.246300153156184</v>
      </c>
    </row>
    <row r="228" spans="8:12" x14ac:dyDescent="0.45">
      <c r="H228" s="14">
        <f t="shared" si="25"/>
        <v>1.5110871257915359</v>
      </c>
      <c r="I228" s="5">
        <v>11.2</v>
      </c>
      <c r="J228" s="5">
        <f t="shared" si="26"/>
        <v>2.1847771136298277</v>
      </c>
      <c r="K228" s="14">
        <f t="shared" si="27"/>
        <v>14.82376470401497</v>
      </c>
      <c r="L228" s="3">
        <f t="shared" si="28"/>
        <v>53.365552934453888</v>
      </c>
    </row>
    <row r="229" spans="8:12" x14ac:dyDescent="0.45">
      <c r="H229" s="14">
        <f t="shared" si="25"/>
        <v>1.5144563320384568</v>
      </c>
      <c r="I229" s="5">
        <v>11.25</v>
      </c>
      <c r="J229" s="5">
        <f t="shared" si="26"/>
        <v>2.1896484175895621</v>
      </c>
      <c r="K229" s="14">
        <f t="shared" si="27"/>
        <v>14.856816617297261</v>
      </c>
      <c r="L229" s="3">
        <f t="shared" si="28"/>
        <v>53.484539822270136</v>
      </c>
    </row>
    <row r="230" spans="8:12" x14ac:dyDescent="0.45">
      <c r="H230" s="14">
        <f t="shared" si="25"/>
        <v>1.5178180594425099</v>
      </c>
      <c r="I230" s="5">
        <v>11.3</v>
      </c>
      <c r="J230" s="5">
        <f t="shared" si="26"/>
        <v>2.1945089084039417</v>
      </c>
      <c r="K230" s="14">
        <f t="shared" si="27"/>
        <v>14.889795163131023</v>
      </c>
      <c r="L230" s="3">
        <f t="shared" si="28"/>
        <v>53.603262587271686</v>
      </c>
    </row>
    <row r="231" spans="8:12" x14ac:dyDescent="0.45">
      <c r="H231" s="14">
        <f t="shared" si="25"/>
        <v>1.5211723575874883</v>
      </c>
      <c r="I231" s="5">
        <v>11.35</v>
      </c>
      <c r="J231" s="5">
        <f t="shared" si="26"/>
        <v>2.1993586577627693</v>
      </c>
      <c r="K231" s="14">
        <f t="shared" si="27"/>
        <v>14.92270082793326</v>
      </c>
      <c r="L231" s="3">
        <f t="shared" si="28"/>
        <v>53.72172298055974</v>
      </c>
    </row>
    <row r="232" spans="8:12" x14ac:dyDescent="0.45">
      <c r="H232" s="14">
        <f t="shared" si="25"/>
        <v>1.524519275511703</v>
      </c>
      <c r="I232" s="5">
        <v>11.4</v>
      </c>
      <c r="J232" s="5">
        <f t="shared" si="26"/>
        <v>2.2041977365671706</v>
      </c>
      <c r="K232" s="14">
        <f t="shared" si="27"/>
        <v>14.955534092769806</v>
      </c>
      <c r="L232" s="3">
        <f t="shared" si="28"/>
        <v>53.839922733971306</v>
      </c>
    </row>
    <row r="233" spans="8:12" x14ac:dyDescent="0.45">
      <c r="H233" s="14">
        <f t="shared" si="25"/>
        <v>1.5278588617163491</v>
      </c>
      <c r="I233" s="5">
        <v>11.45</v>
      </c>
      <c r="J233" s="5">
        <f t="shared" si="26"/>
        <v>2.2090262149416939</v>
      </c>
      <c r="K233" s="14">
        <f t="shared" si="27"/>
        <v>14.988295433437386</v>
      </c>
      <c r="L233" s="3">
        <f t="shared" si="28"/>
        <v>53.957863560374591</v>
      </c>
    </row>
    <row r="234" spans="8:12" x14ac:dyDescent="0.45">
      <c r="H234" s="14">
        <f t="shared" si="25"/>
        <v>1.5311911641737059</v>
      </c>
      <c r="I234" s="5">
        <v>11.5</v>
      </c>
      <c r="J234" s="5">
        <f t="shared" si="26"/>
        <v>2.2138441622461631</v>
      </c>
      <c r="K234" s="14">
        <f t="shared" si="27"/>
        <v>15.020985320544057</v>
      </c>
      <c r="L234" s="3">
        <f t="shared" si="28"/>
        <v>54.075547153958603</v>
      </c>
    </row>
    <row r="235" spans="8:12" x14ac:dyDescent="0.45">
      <c r="H235" s="14">
        <f t="shared" ref="H235:H298" si="29">SQRT(2*I235/g)</f>
        <v>1.5345162303351763</v>
      </c>
      <c r="I235" s="5">
        <v>11.55</v>
      </c>
      <c r="J235" s="5">
        <f t="shared" ref="J235:J298" si="30">Vi*H235</f>
        <v>2.2186516470873037</v>
      </c>
      <c r="K235" s="14">
        <f t="shared" ref="K235:K298" si="31">SQRT(2*g*I235)</f>
        <v>15.053604219588079</v>
      </c>
      <c r="L235" s="3">
        <f t="shared" ref="L235:L298" si="32">K235/1000*3600</f>
        <v>54.192975190517082</v>
      </c>
    </row>
    <row r="236" spans="8:12" x14ac:dyDescent="0.45">
      <c r="H236" s="14">
        <f t="shared" si="29"/>
        <v>1.5378341071391706</v>
      </c>
      <c r="I236" s="5">
        <v>11.6</v>
      </c>
      <c r="J236" s="5">
        <f t="shared" si="30"/>
        <v>2.2234487373301399</v>
      </c>
      <c r="K236" s="14">
        <f t="shared" si="31"/>
        <v>15.086152591035264</v>
      </c>
      <c r="L236" s="3">
        <f t="shared" si="32"/>
        <v>54.310149327726954</v>
      </c>
    </row>
    <row r="237" spans="8:12" x14ac:dyDescent="0.45">
      <c r="H237" s="14">
        <f t="shared" si="29"/>
        <v>1.5411448410188384</v>
      </c>
      <c r="I237" s="5">
        <v>11.65</v>
      </c>
      <c r="J237" s="5">
        <f t="shared" si="30"/>
        <v>2.2282355001091743</v>
      </c>
      <c r="K237" s="14">
        <f t="shared" si="31"/>
        <v>15.118630890394805</v>
      </c>
      <c r="L237" s="3">
        <f t="shared" si="32"/>
        <v>54.427071205421292</v>
      </c>
    </row>
    <row r="238" spans="8:12" x14ac:dyDescent="0.45">
      <c r="H238" s="14">
        <f t="shared" si="29"/>
        <v>1.5444484779096488</v>
      </c>
      <c r="I238" s="5">
        <v>11.7</v>
      </c>
      <c r="J238" s="5">
        <f t="shared" si="30"/>
        <v>2.2330120018393473</v>
      </c>
      <c r="K238" s="14">
        <f t="shared" si="31"/>
        <v>15.151039568293655</v>
      </c>
      <c r="L238" s="3">
        <f t="shared" si="32"/>
        <v>54.543742445857156</v>
      </c>
    </row>
    <row r="239" spans="8:12" x14ac:dyDescent="0.45">
      <c r="H239" s="14">
        <f t="shared" si="29"/>
        <v>1.5477450632568277</v>
      </c>
      <c r="I239" s="5">
        <v>11.75</v>
      </c>
      <c r="J239" s="5">
        <f t="shared" si="30"/>
        <v>2.2377783082267912</v>
      </c>
      <c r="K239" s="14">
        <f t="shared" si="31"/>
        <v>15.183379070549481</v>
      </c>
      <c r="L239" s="3">
        <f t="shared" si="32"/>
        <v>54.660164653978136</v>
      </c>
    </row>
    <row r="240" spans="8:12" x14ac:dyDescent="0.45">
      <c r="H240" s="14">
        <f t="shared" si="29"/>
        <v>1.5510346420226506</v>
      </c>
      <c r="I240" s="5">
        <v>11.8</v>
      </c>
      <c r="J240" s="5">
        <f t="shared" si="30"/>
        <v>2.2425344842793717</v>
      </c>
      <c r="K240" s="14">
        <f t="shared" si="31"/>
        <v>15.215649838242204</v>
      </c>
      <c r="L240" s="3">
        <f t="shared" si="32"/>
        <v>54.776339417671934</v>
      </c>
    </row>
    <row r="241" spans="8:12" x14ac:dyDescent="0.45">
      <c r="H241" s="14">
        <f t="shared" si="29"/>
        <v>1.5543172586935985</v>
      </c>
      <c r="I241" s="5">
        <v>11.85</v>
      </c>
      <c r="J241" s="5">
        <f t="shared" si="30"/>
        <v>2.2472805943170373</v>
      </c>
      <c r="K241" s="14">
        <f t="shared" si="31"/>
        <v>15.247852307784202</v>
      </c>
      <c r="L241" s="3">
        <f t="shared" si="32"/>
        <v>54.892268308023127</v>
      </c>
    </row>
    <row r="242" spans="8:12" x14ac:dyDescent="0.45">
      <c r="H242" s="14">
        <f t="shared" si="29"/>
        <v>1.5575929572873759</v>
      </c>
      <c r="I242" s="5">
        <v>11.9</v>
      </c>
      <c r="J242" s="5">
        <f t="shared" si="30"/>
        <v>2.2520167019819648</v>
      </c>
      <c r="K242" s="14">
        <f t="shared" si="31"/>
        <v>15.279986910989159</v>
      </c>
      <c r="L242" s="3">
        <f t="shared" si="32"/>
        <v>55.007952879560968</v>
      </c>
    </row>
    <row r="243" spans="8:12" x14ac:dyDescent="0.45">
      <c r="H243" s="14">
        <f t="shared" si="29"/>
        <v>1.5608617813597987</v>
      </c>
      <c r="I243" s="5">
        <v>11.95</v>
      </c>
      <c r="J243" s="5">
        <f t="shared" si="30"/>
        <v>2.2567428702485168</v>
      </c>
      <c r="K243" s="14">
        <f t="shared" si="31"/>
        <v>15.312054075139626</v>
      </c>
      <c r="L243" s="3">
        <f t="shared" si="32"/>
        <v>55.123394670502655</v>
      </c>
    </row>
    <row r="244" spans="8:12" x14ac:dyDescent="0.45">
      <c r="H244" s="14">
        <f t="shared" si="29"/>
        <v>1.5641237740115501</v>
      </c>
      <c r="I244" s="5">
        <v>12</v>
      </c>
      <c r="J244" s="5">
        <f t="shared" si="30"/>
        <v>2.2614591614330122</v>
      </c>
      <c r="K244" s="14">
        <f t="shared" si="31"/>
        <v>15.344054223053305</v>
      </c>
      <c r="L244" s="3">
        <f t="shared" si="32"/>
        <v>55.238595202991903</v>
      </c>
    </row>
    <row r="245" spans="8:12" x14ac:dyDescent="0.45">
      <c r="H245" s="14">
        <f t="shared" si="29"/>
        <v>1.5673789778948117</v>
      </c>
      <c r="I245" s="5">
        <v>12.05</v>
      </c>
      <c r="J245" s="5">
        <f t="shared" si="30"/>
        <v>2.2661656372033114</v>
      </c>
      <c r="K245" s="14">
        <f t="shared" si="31"/>
        <v>15.375987773148106</v>
      </c>
      <c r="L245" s="3">
        <f t="shared" si="32"/>
        <v>55.35355598333318</v>
      </c>
    </row>
    <row r="246" spans="8:12" x14ac:dyDescent="0.45">
      <c r="H246" s="14">
        <f t="shared" si="29"/>
        <v>1.5706274352197709</v>
      </c>
      <c r="I246" s="5">
        <v>12.1</v>
      </c>
      <c r="J246" s="5">
        <f t="shared" si="30"/>
        <v>2.2708623585882259</v>
      </c>
      <c r="K246" s="14">
        <f t="shared" si="31"/>
        <v>15.407855139505953</v>
      </c>
      <c r="L246" s="3">
        <f t="shared" si="32"/>
        <v>55.46827850222143</v>
      </c>
    </row>
    <row r="247" spans="8:12" x14ac:dyDescent="0.45">
      <c r="H247" s="14">
        <f t="shared" si="29"/>
        <v>1.5738691877610052</v>
      </c>
      <c r="I247" s="5">
        <v>12.15</v>
      </c>
      <c r="J247" s="5">
        <f t="shared" si="30"/>
        <v>2.2755493859867486</v>
      </c>
      <c r="K247" s="14">
        <f t="shared" si="31"/>
        <v>15.439656731935461</v>
      </c>
      <c r="L247" s="3">
        <f t="shared" si="32"/>
        <v>55.582764234967662</v>
      </c>
    </row>
    <row r="248" spans="8:12" x14ac:dyDescent="0.45">
      <c r="H248" s="14">
        <f t="shared" si="29"/>
        <v>1.5771042768637515</v>
      </c>
      <c r="I248" s="5">
        <v>12.2</v>
      </c>
      <c r="J248" s="5">
        <f t="shared" si="30"/>
        <v>2.2802267791771191</v>
      </c>
      <c r="K248" s="14">
        <f t="shared" si="31"/>
        <v>15.471392956033403</v>
      </c>
      <c r="L248" s="3">
        <f t="shared" si="32"/>
        <v>55.697014641720251</v>
      </c>
    </row>
    <row r="249" spans="8:12" x14ac:dyDescent="0.45">
      <c r="H249" s="14">
        <f t="shared" si="29"/>
        <v>1.580332743450058</v>
      </c>
      <c r="I249" s="5">
        <v>12.25</v>
      </c>
      <c r="J249" s="5">
        <f t="shared" si="30"/>
        <v>2.284894597325716</v>
      </c>
      <c r="K249" s="14">
        <f t="shared" si="31"/>
        <v>15.50306421324507</v>
      </c>
      <c r="L249" s="3">
        <f t="shared" si="32"/>
        <v>55.811031167682252</v>
      </c>
    </row>
    <row r="250" spans="8:12" x14ac:dyDescent="0.45">
      <c r="H250" s="14">
        <f t="shared" si="29"/>
        <v>1.5835546280248238</v>
      </c>
      <c r="I250" s="5">
        <v>12.3</v>
      </c>
      <c r="J250" s="5">
        <f t="shared" si="30"/>
        <v>2.2895528989957921</v>
      </c>
      <c r="K250" s="14">
        <f t="shared" si="31"/>
        <v>15.534670900923521</v>
      </c>
      <c r="L250" s="3">
        <f t="shared" si="32"/>
        <v>55.924815243324673</v>
      </c>
    </row>
    <row r="251" spans="8:12" x14ac:dyDescent="0.45">
      <c r="H251" s="14">
        <f t="shared" si="29"/>
        <v>1.5867699706817204</v>
      </c>
      <c r="I251" s="5">
        <v>12.3499999999999</v>
      </c>
      <c r="J251" s="5">
        <f t="shared" si="30"/>
        <v>2.2942017421560341</v>
      </c>
      <c r="K251" s="14">
        <f t="shared" si="31"/>
        <v>15.566213412387679</v>
      </c>
      <c r="L251" s="3">
        <f t="shared" si="32"/>
        <v>56.038368284595641</v>
      </c>
    </row>
    <row r="252" spans="8:12" x14ac:dyDescent="0.45">
      <c r="H252" s="14">
        <f t="shared" si="29"/>
        <v>1.5899788111090472</v>
      </c>
      <c r="I252" s="5">
        <v>12.4</v>
      </c>
      <c r="J252" s="5">
        <f t="shared" si="30"/>
        <v>2.2988411841890284</v>
      </c>
      <c r="K252" s="14">
        <f t="shared" si="31"/>
        <v>15.597692136979752</v>
      </c>
      <c r="L252" s="3">
        <f t="shared" si="32"/>
        <v>56.151691693127106</v>
      </c>
    </row>
    <row r="253" spans="8:12" x14ac:dyDescent="0.45">
      <c r="H253" s="14">
        <f t="shared" si="29"/>
        <v>1.5931811885953742</v>
      </c>
      <c r="I253" s="5">
        <v>12.4499999999999</v>
      </c>
      <c r="J253" s="5">
        <f t="shared" si="30"/>
        <v>2.3034712818994203</v>
      </c>
      <c r="K253" s="14">
        <f t="shared" si="31"/>
        <v>15.62910746012062</v>
      </c>
      <c r="L253" s="3">
        <f t="shared" si="32"/>
        <v>56.264786856434228</v>
      </c>
    </row>
    <row r="254" spans="8:12" x14ac:dyDescent="0.45">
      <c r="H254" s="14">
        <f t="shared" si="29"/>
        <v>1.5963771420352522</v>
      </c>
      <c r="I254" s="5">
        <v>12.5</v>
      </c>
      <c r="J254" s="5">
        <f t="shared" si="30"/>
        <v>2.308092091522171</v>
      </c>
      <c r="K254" s="14">
        <f t="shared" si="31"/>
        <v>15.660459763365825</v>
      </c>
      <c r="L254" s="3">
        <f t="shared" si="32"/>
        <v>56.377655148116965</v>
      </c>
    </row>
    <row r="255" spans="8:12" x14ac:dyDescent="0.45">
      <c r="H255" s="14">
        <f t="shared" si="29"/>
        <v>1.5995667099346282</v>
      </c>
      <c r="I255" s="5">
        <v>12.55</v>
      </c>
      <c r="J255" s="5">
        <f t="shared" si="30"/>
        <v>2.3127036687303848</v>
      </c>
      <c r="K255" s="14">
        <f t="shared" si="31"/>
        <v>15.691749424458703</v>
      </c>
      <c r="L255" s="3">
        <f t="shared" si="32"/>
        <v>56.490297928051326</v>
      </c>
    </row>
    <row r="256" spans="8:12" x14ac:dyDescent="0.45">
      <c r="H256" s="14">
        <f t="shared" si="29"/>
        <v>1.6027499304163271</v>
      </c>
      <c r="I256" s="5">
        <v>12.6</v>
      </c>
      <c r="J256" s="5">
        <f t="shared" si="30"/>
        <v>2.3173060686432359</v>
      </c>
      <c r="K256" s="14">
        <f t="shared" si="31"/>
        <v>15.722976817384168</v>
      </c>
      <c r="L256" s="3">
        <f t="shared" si="32"/>
        <v>56.602716542583003</v>
      </c>
    </row>
    <row r="257" spans="8:12" x14ac:dyDescent="0.45">
      <c r="H257" s="14">
        <f t="shared" si="29"/>
        <v>1.605926841225338</v>
      </c>
      <c r="I257" s="5">
        <v>12.65</v>
      </c>
      <c r="J257" s="5">
        <f t="shared" si="30"/>
        <v>2.3218993458336126</v>
      </c>
      <c r="K257" s="14">
        <f t="shared" si="31"/>
        <v>15.754142312420566</v>
      </c>
      <c r="L257" s="3">
        <f t="shared" si="32"/>
        <v>56.714912324714042</v>
      </c>
    </row>
    <row r="258" spans="8:12" x14ac:dyDescent="0.45">
      <c r="H258" s="14">
        <f t="shared" si="29"/>
        <v>1.6090974797340345</v>
      </c>
      <c r="I258" s="5">
        <v>12.6999999999999</v>
      </c>
      <c r="J258" s="5">
        <f t="shared" si="30"/>
        <v>2.3264835543356637</v>
      </c>
      <c r="K258" s="14">
        <f t="shared" si="31"/>
        <v>15.785246276190881</v>
      </c>
      <c r="L258" s="3">
        <f t="shared" si="32"/>
        <v>56.826886594287174</v>
      </c>
    </row>
    <row r="259" spans="8:12" x14ac:dyDescent="0.45">
      <c r="H259" s="14">
        <f t="shared" si="29"/>
        <v>1.612261882947337</v>
      </c>
      <c r="I259" s="5">
        <v>12.75</v>
      </c>
      <c r="J259" s="5">
        <f t="shared" si="30"/>
        <v>2.3310587476522624</v>
      </c>
      <c r="K259" s="14">
        <f t="shared" si="31"/>
        <v>15.816289071713378</v>
      </c>
      <c r="L259" s="3">
        <f t="shared" si="32"/>
        <v>56.938640658168161</v>
      </c>
    </row>
    <row r="260" spans="8:12" x14ac:dyDescent="0.45">
      <c r="H260" s="14">
        <f t="shared" si="29"/>
        <v>1.6154200875076872</v>
      </c>
      <c r="I260" s="5">
        <v>12.8</v>
      </c>
      <c r="J260" s="5">
        <f t="shared" si="30"/>
        <v>2.3356249787621994</v>
      </c>
      <c r="K260" s="14">
        <f t="shared" si="31"/>
        <v>15.847271058450412</v>
      </c>
      <c r="L260" s="3">
        <f t="shared" si="32"/>
        <v>57.050175810421479</v>
      </c>
    </row>
    <row r="261" spans="8:12" x14ac:dyDescent="0.45">
      <c r="H261" s="14">
        <f t="shared" si="29"/>
        <v>1.6185721297000557</v>
      </c>
      <c r="I261" s="5">
        <v>12.8499999999999</v>
      </c>
      <c r="J261" s="5">
        <f t="shared" si="30"/>
        <v>2.3401823001274216</v>
      </c>
      <c r="K261" s="14">
        <f t="shared" si="31"/>
        <v>15.878192592357546</v>
      </c>
      <c r="L261" s="3">
        <f t="shared" si="32"/>
        <v>57.161493332487169</v>
      </c>
    </row>
    <row r="262" spans="8:12" x14ac:dyDescent="0.45">
      <c r="H262" s="14">
        <f t="shared" si="29"/>
        <v>1.6217180454568001</v>
      </c>
      <c r="I262" s="5">
        <v>12.899999999999901</v>
      </c>
      <c r="J262" s="5">
        <f t="shared" si="30"/>
        <v>2.3447307637000581</v>
      </c>
      <c r="K262" s="14">
        <f t="shared" si="31"/>
        <v>15.909054025931212</v>
      </c>
      <c r="L262" s="3">
        <f t="shared" si="32"/>
        <v>57.272594493352358</v>
      </c>
    </row>
    <row r="263" spans="8:12" x14ac:dyDescent="0.45">
      <c r="H263" s="14">
        <f t="shared" si="29"/>
        <v>1.6248578703624126</v>
      </c>
      <c r="I263" s="5">
        <v>12.9499999999999</v>
      </c>
      <c r="J263" s="5">
        <f t="shared" si="30"/>
        <v>2.3492704209292823</v>
      </c>
      <c r="K263" s="14">
        <f t="shared" si="31"/>
        <v>15.939855708255267</v>
      </c>
      <c r="L263" s="3">
        <f t="shared" si="32"/>
        <v>57.383480549718961</v>
      </c>
    </row>
    <row r="264" spans="8:12" x14ac:dyDescent="0.45">
      <c r="H264" s="14">
        <f t="shared" si="29"/>
        <v>1.6279916396582401</v>
      </c>
      <c r="I264" s="5">
        <v>12.999999999999901</v>
      </c>
      <c r="J264" s="5">
        <f t="shared" si="30"/>
        <v>2.3538013227681378</v>
      </c>
      <c r="K264" s="14">
        <f t="shared" si="31"/>
        <v>15.970597985047338</v>
      </c>
      <c r="L264" s="3">
        <f t="shared" si="32"/>
        <v>57.494152746170421</v>
      </c>
    </row>
    <row r="265" spans="8:12" x14ac:dyDescent="0.45">
      <c r="H265" s="14">
        <f t="shared" si="29"/>
        <v>1.6311193882470945</v>
      </c>
      <c r="I265" s="5">
        <v>13.049999999999899</v>
      </c>
      <c r="J265" s="5">
        <f t="shared" si="30"/>
        <v>2.3583235196802037</v>
      </c>
      <c r="K265" s="14">
        <f t="shared" si="31"/>
        <v>16.001281198704</v>
      </c>
      <c r="L265" s="3">
        <f t="shared" si="32"/>
        <v>57.6046123153344</v>
      </c>
    </row>
    <row r="266" spans="8:12" x14ac:dyDescent="0.45">
      <c r="H266" s="14">
        <f t="shared" si="29"/>
        <v>1.6342411506977867</v>
      </c>
      <c r="I266" s="5">
        <v>13.0999999999999</v>
      </c>
      <c r="J266" s="5">
        <f t="shared" si="30"/>
        <v>2.3628370616461503</v>
      </c>
      <c r="K266" s="14">
        <f t="shared" si="31"/>
        <v>16.03190568834529</v>
      </c>
      <c r="L266" s="3">
        <f t="shared" si="32"/>
        <v>57.714860478043043</v>
      </c>
    </row>
    <row r="267" spans="8:12" x14ac:dyDescent="0.45">
      <c r="H267" s="14">
        <f t="shared" si="29"/>
        <v>1.6373569612495855</v>
      </c>
      <c r="I267" s="5">
        <v>13.149999999999901</v>
      </c>
      <c r="J267" s="5">
        <f t="shared" si="30"/>
        <v>2.3673419981701844</v>
      </c>
      <c r="K267" s="14">
        <f t="shared" si="31"/>
        <v>16.062471789858435</v>
      </c>
      <c r="L267" s="3">
        <f t="shared" si="32"/>
        <v>57.824898443490362</v>
      </c>
    </row>
    <row r="268" spans="8:12" x14ac:dyDescent="0.45">
      <c r="H268" s="14">
        <f t="shared" si="29"/>
        <v>1.6404668538165981</v>
      </c>
      <c r="I268" s="5">
        <v>13.1999999999999</v>
      </c>
      <c r="J268" s="5">
        <f t="shared" si="30"/>
        <v>2.3718383782863857</v>
      </c>
      <c r="K268" s="14">
        <f t="shared" si="31"/>
        <v>16.092979835940827</v>
      </c>
      <c r="L268" s="3">
        <f t="shared" si="32"/>
        <v>57.93472740938698</v>
      </c>
    </row>
    <row r="269" spans="8:12" x14ac:dyDescent="0.45">
      <c r="H269" s="14">
        <f t="shared" si="29"/>
        <v>1.6435708619920768</v>
      </c>
      <c r="I269" s="5">
        <v>13.249999999999901</v>
      </c>
      <c r="J269" s="5">
        <f t="shared" si="30"/>
        <v>2.3763262505649303</v>
      </c>
      <c r="K269" s="14">
        <f t="shared" si="31"/>
        <v>16.123430156142273</v>
      </c>
      <c r="L269" s="3">
        <f t="shared" si="32"/>
        <v>58.044348562112184</v>
      </c>
    </row>
    <row r="270" spans="8:12" x14ac:dyDescent="0.45">
      <c r="H270" s="14">
        <f t="shared" si="29"/>
        <v>1.6466690190526536</v>
      </c>
      <c r="I270" s="5">
        <v>13.299999999999899</v>
      </c>
      <c r="J270" s="5">
        <f t="shared" si="30"/>
        <v>2.380805663118216</v>
      </c>
      <c r="K270" s="14">
        <f t="shared" si="31"/>
        <v>16.153823076906534</v>
      </c>
      <c r="L270" s="3">
        <f t="shared" si="32"/>
        <v>58.153763076863527</v>
      </c>
    </row>
    <row r="271" spans="8:12" x14ac:dyDescent="0.45">
      <c r="H271" s="14">
        <f t="shared" si="29"/>
        <v>1.6497613579625021</v>
      </c>
      <c r="I271" s="5">
        <v>13.3499999999999</v>
      </c>
      <c r="J271" s="5">
        <f t="shared" si="30"/>
        <v>2.3852766636068776</v>
      </c>
      <c r="K271" s="14">
        <f t="shared" si="31"/>
        <v>16.184158921612145</v>
      </c>
      <c r="L271" s="3">
        <f t="shared" si="32"/>
        <v>58.26297211780372</v>
      </c>
    </row>
    <row r="272" spans="8:12" x14ac:dyDescent="0.45">
      <c r="H272" s="14">
        <f t="shared" si="29"/>
        <v>1.652847911377429</v>
      </c>
      <c r="I272" s="5">
        <v>13.399999999999901</v>
      </c>
      <c r="J272" s="5">
        <f t="shared" si="30"/>
        <v>2.3897392992457034</v>
      </c>
      <c r="K272" s="14">
        <f t="shared" si="31"/>
        <v>16.214438010612582</v>
      </c>
      <c r="L272" s="3">
        <f t="shared" si="32"/>
        <v>58.371976838205292</v>
      </c>
    </row>
    <row r="273" spans="8:12" x14ac:dyDescent="0.45">
      <c r="H273" s="14">
        <f t="shared" si="29"/>
        <v>1.6559287116488983</v>
      </c>
      <c r="I273" s="5">
        <v>13.4499999999999</v>
      </c>
      <c r="J273" s="5">
        <f t="shared" si="30"/>
        <v>2.3941936168094538</v>
      </c>
      <c r="K273" s="14">
        <f t="shared" si="31"/>
        <v>16.244660661275692</v>
      </c>
      <c r="L273" s="3">
        <f t="shared" si="32"/>
        <v>58.48077838059249</v>
      </c>
    </row>
    <row r="274" spans="8:12" x14ac:dyDescent="0.45">
      <c r="H274" s="14">
        <f t="shared" si="29"/>
        <v>1.6590037908279869</v>
      </c>
      <c r="I274" s="5">
        <v>13.499999999999901</v>
      </c>
      <c r="J274" s="5">
        <f t="shared" si="30"/>
        <v>2.3986396626385806</v>
      </c>
      <c r="K274" s="14">
        <f t="shared" si="31"/>
        <v>16.274827188022552</v>
      </c>
      <c r="L274" s="3">
        <f t="shared" si="32"/>
        <v>58.589377876881187</v>
      </c>
    </row>
    <row r="275" spans="8:12" x14ac:dyDescent="0.45">
      <c r="H275" s="14">
        <f t="shared" si="29"/>
        <v>1.6620731806692752</v>
      </c>
      <c r="I275" s="5">
        <v>13.549999999999899</v>
      </c>
      <c r="J275" s="5">
        <f t="shared" si="30"/>
        <v>2.4030774826448504</v>
      </c>
      <c r="K275" s="14">
        <f t="shared" si="31"/>
        <v>16.304937902365591</v>
      </c>
      <c r="L275" s="3">
        <f t="shared" si="32"/>
        <v>58.697776448516123</v>
      </c>
    </row>
    <row r="276" spans="8:12" x14ac:dyDescent="0.45">
      <c r="H276" s="14">
        <f t="shared" si="29"/>
        <v>1.6651369126346733</v>
      </c>
      <c r="I276" s="5">
        <v>13.5999999999999</v>
      </c>
      <c r="J276" s="5">
        <f t="shared" si="30"/>
        <v>2.4075071223168791</v>
      </c>
      <c r="K276" s="14">
        <f t="shared" si="31"/>
        <v>16.334993112946147</v>
      </c>
      <c r="L276" s="3">
        <f t="shared" si="32"/>
        <v>58.805975206606135</v>
      </c>
    </row>
    <row r="277" spans="8:12" x14ac:dyDescent="0.45">
      <c r="H277" s="14">
        <f t="shared" si="29"/>
        <v>1.6681950178971829</v>
      </c>
      <c r="I277" s="5">
        <v>13.649999999999901</v>
      </c>
      <c r="J277" s="5">
        <f t="shared" si="30"/>
        <v>2.4119286267255693</v>
      </c>
      <c r="K277" s="14">
        <f t="shared" si="31"/>
        <v>16.364993125571367</v>
      </c>
      <c r="L277" s="3">
        <f t="shared" si="32"/>
        <v>58.913975252056922</v>
      </c>
    </row>
    <row r="278" spans="8:12" x14ac:dyDescent="0.45">
      <c r="H278" s="14">
        <f t="shared" si="29"/>
        <v>1.6712475273445981</v>
      </c>
      <c r="I278" s="5">
        <v>13.6999999999999</v>
      </c>
      <c r="J278" s="5">
        <f t="shared" si="30"/>
        <v>2.4163420405294609</v>
      </c>
      <c r="K278" s="14">
        <f t="shared" si="31"/>
        <v>16.394938243250508</v>
      </c>
      <c r="L278" s="3">
        <f t="shared" si="32"/>
        <v>59.021777675701827</v>
      </c>
    </row>
    <row r="279" spans="8:12" x14ac:dyDescent="0.45">
      <c r="H279" s="14">
        <f t="shared" si="29"/>
        <v>1.6742944715831454</v>
      </c>
      <c r="I279" s="5">
        <v>13.749999999999901</v>
      </c>
      <c r="J279" s="5">
        <f t="shared" si="30"/>
        <v>2.4207474079799955</v>
      </c>
      <c r="K279" s="14">
        <f t="shared" si="31"/>
        <v>16.424828766230657</v>
      </c>
      <c r="L279" s="3">
        <f t="shared" si="32"/>
        <v>59.129383558430369</v>
      </c>
    </row>
    <row r="280" spans="8:12" x14ac:dyDescent="0.45">
      <c r="H280" s="14">
        <f t="shared" si="29"/>
        <v>1.6773358809410637</v>
      </c>
      <c r="I280" s="5">
        <v>13.799999999999899</v>
      </c>
      <c r="J280" s="5">
        <f t="shared" si="30"/>
        <v>2.4251447729266919</v>
      </c>
      <c r="K280" s="14">
        <f t="shared" si="31"/>
        <v>16.454664992031834</v>
      </c>
      <c r="L280" s="3">
        <f t="shared" si="32"/>
        <v>59.236793971314597</v>
      </c>
    </row>
    <row r="281" spans="8:12" x14ac:dyDescent="0.45">
      <c r="H281" s="14">
        <f t="shared" si="29"/>
        <v>1.6803717854721272</v>
      </c>
      <c r="I281" s="5">
        <v>13.8499999999999</v>
      </c>
      <c r="J281" s="5">
        <f t="shared" si="30"/>
        <v>2.4295341788222378</v>
      </c>
      <c r="K281" s="14">
        <f t="shared" si="31"/>
        <v>16.48444721548157</v>
      </c>
      <c r="L281" s="3">
        <f t="shared" si="32"/>
        <v>59.344009975733648</v>
      </c>
    </row>
    <row r="282" spans="8:12" x14ac:dyDescent="0.45">
      <c r="H282" s="14">
        <f t="shared" si="29"/>
        <v>1.6834022149591095</v>
      </c>
      <c r="I282" s="5">
        <v>13.899999999999901</v>
      </c>
      <c r="J282" s="5">
        <f t="shared" si="30"/>
        <v>2.4339156687275003</v>
      </c>
      <c r="K282" s="14">
        <f t="shared" si="31"/>
        <v>16.514175728748864</v>
      </c>
      <c r="L282" s="3">
        <f t="shared" si="32"/>
        <v>59.451032623495905</v>
      </c>
    </row>
    <row r="283" spans="8:12" x14ac:dyDescent="0.45">
      <c r="H283" s="14">
        <f t="shared" si="29"/>
        <v>1.6864271989171919</v>
      </c>
      <c r="I283" s="5">
        <v>13.9499999999999</v>
      </c>
      <c r="J283" s="5">
        <f t="shared" si="30"/>
        <v>2.4382892853164537</v>
      </c>
      <c r="K283" s="14">
        <f t="shared" si="31"/>
        <v>16.543850821377653</v>
      </c>
      <c r="L283" s="3">
        <f t="shared" si="32"/>
        <v>59.557862956959546</v>
      </c>
    </row>
    <row r="284" spans="8:12" x14ac:dyDescent="0.45">
      <c r="H284" s="14">
        <f t="shared" si="29"/>
        <v>1.6894467665973192</v>
      </c>
      <c r="I284" s="5">
        <v>13.999999999999901</v>
      </c>
      <c r="J284" s="5">
        <f t="shared" si="30"/>
        <v>2.4426550708810302</v>
      </c>
      <c r="K284" s="14">
        <f t="shared" si="31"/>
        <v>16.573472780319701</v>
      </c>
      <c r="L284" s="3">
        <f t="shared" si="32"/>
        <v>59.664502009150922</v>
      </c>
    </row>
    <row r="285" spans="8:12" x14ac:dyDescent="0.45">
      <c r="H285" s="14">
        <f t="shared" si="29"/>
        <v>1.6924609469894976</v>
      </c>
      <c r="I285" s="5">
        <v>14.049999999999899</v>
      </c>
      <c r="J285" s="5">
        <f t="shared" si="30"/>
        <v>2.4470130673358899</v>
      </c>
      <c r="K285" s="14">
        <f t="shared" si="31"/>
        <v>16.603041889966974</v>
      </c>
      <c r="L285" s="3">
        <f t="shared" si="32"/>
        <v>59.770950803881107</v>
      </c>
    </row>
    <row r="286" spans="8:12" x14ac:dyDescent="0.45">
      <c r="H286" s="14">
        <f t="shared" si="29"/>
        <v>1.6954697688260436</v>
      </c>
      <c r="I286" s="5">
        <v>14.0999999999999</v>
      </c>
      <c r="J286" s="5">
        <f t="shared" si="30"/>
        <v>2.4513633162231154</v>
      </c>
      <c r="K286" s="14">
        <f t="shared" si="31"/>
        <v>16.632558432183487</v>
      </c>
      <c r="L286" s="3">
        <f t="shared" si="32"/>
        <v>59.877210355860548</v>
      </c>
    </row>
    <row r="287" spans="8:12" x14ac:dyDescent="0.45">
      <c r="H287" s="14">
        <f t="shared" si="29"/>
        <v>1.6984732605847783</v>
      </c>
      <c r="I287" s="5">
        <v>14.149999999999901</v>
      </c>
      <c r="J287" s="5">
        <f t="shared" si="30"/>
        <v>2.4557058587168328</v>
      </c>
      <c r="K287" s="14">
        <f t="shared" si="31"/>
        <v>16.662022686336677</v>
      </c>
      <c r="L287" s="3">
        <f t="shared" si="32"/>
        <v>59.98328167081204</v>
      </c>
    </row>
    <row r="288" spans="8:12" x14ac:dyDescent="0.45">
      <c r="H288" s="14">
        <f t="shared" si="29"/>
        <v>1.7014714504921729</v>
      </c>
      <c r="I288" s="5">
        <v>14.1999999999999</v>
      </c>
      <c r="J288" s="5">
        <f t="shared" si="30"/>
        <v>2.4600407356277589</v>
      </c>
      <c r="K288" s="14">
        <f t="shared" si="31"/>
        <v>16.691434929328217</v>
      </c>
      <c r="L288" s="3">
        <f t="shared" si="32"/>
        <v>60.089165745581582</v>
      </c>
    </row>
    <row r="289" spans="8:12" x14ac:dyDescent="0.45">
      <c r="H289" s="14">
        <f t="shared" si="29"/>
        <v>1.7044643665264432</v>
      </c>
      <c r="I289" s="5">
        <v>14.249999999999901</v>
      </c>
      <c r="J289" s="5">
        <f t="shared" si="30"/>
        <v>2.4643679874076749</v>
      </c>
      <c r="K289" s="14">
        <f t="shared" si="31"/>
        <v>16.720795435624407</v>
      </c>
      <c r="L289" s="3">
        <f t="shared" si="32"/>
        <v>60.194863568247868</v>
      </c>
    </row>
    <row r="290" spans="8:12" x14ac:dyDescent="0.45">
      <c r="H290" s="14">
        <f t="shared" si="29"/>
        <v>1.7074520364205958</v>
      </c>
      <c r="I290" s="5">
        <v>14.299999999999899</v>
      </c>
      <c r="J290" s="5">
        <f t="shared" si="30"/>
        <v>2.4686876541538307</v>
      </c>
      <c r="K290" s="14">
        <f t="shared" si="31"/>
        <v>16.750104477286047</v>
      </c>
      <c r="L290" s="3">
        <f t="shared" si="32"/>
        <v>60.300376118229764</v>
      </c>
    </row>
    <row r="291" spans="8:12" x14ac:dyDescent="0.45">
      <c r="H291" s="14">
        <f t="shared" si="29"/>
        <v>1.7104344876654265</v>
      </c>
      <c r="I291" s="5">
        <v>14.3499999999999</v>
      </c>
      <c r="J291" s="5">
        <f t="shared" si="30"/>
        <v>2.4729997756132795</v>
      </c>
      <c r="K291" s="14">
        <f t="shared" si="31"/>
        <v>16.779362323997834</v>
      </c>
      <c r="L291" s="3">
        <f t="shared" si="32"/>
        <v>60.405704366392207</v>
      </c>
    </row>
    <row r="292" spans="8:12" x14ac:dyDescent="0.45">
      <c r="H292" s="14">
        <f t="shared" si="29"/>
        <v>1.7134117475124715</v>
      </c>
      <c r="I292" s="5">
        <v>14.399999999999901</v>
      </c>
      <c r="J292" s="5">
        <f t="shared" si="30"/>
        <v>2.4773043911871473</v>
      </c>
      <c r="K292" s="14">
        <f t="shared" si="31"/>
        <v>16.808569243097345</v>
      </c>
      <c r="L292" s="3">
        <f t="shared" si="32"/>
        <v>60.510849275150449</v>
      </c>
    </row>
    <row r="293" spans="8:12" x14ac:dyDescent="0.45">
      <c r="H293" s="14">
        <f t="shared" si="29"/>
        <v>1.7163838429769116</v>
      </c>
      <c r="I293" s="5">
        <v>14.4499999999999</v>
      </c>
      <c r="J293" s="5">
        <f t="shared" si="30"/>
        <v>2.4816015399348279</v>
      </c>
      <c r="K293" s="14">
        <f t="shared" si="31"/>
        <v>16.837725499603504</v>
      </c>
      <c r="L293" s="3">
        <f t="shared" si="32"/>
        <v>60.615811798572622</v>
      </c>
    </row>
    <row r="294" spans="8:12" x14ac:dyDescent="0.45">
      <c r="H294" s="14">
        <f t="shared" si="29"/>
        <v>1.7193508008404341</v>
      </c>
      <c r="I294" s="5">
        <v>14.499999999999901</v>
      </c>
      <c r="J294" s="5">
        <f t="shared" si="30"/>
        <v>2.4858912605781249</v>
      </c>
      <c r="K294" s="14">
        <f t="shared" si="31"/>
        <v>16.86683135624466</v>
      </c>
      <c r="L294" s="3">
        <f t="shared" si="32"/>
        <v>60.72059288248078</v>
      </c>
    </row>
    <row r="295" spans="8:12" x14ac:dyDescent="0.45">
      <c r="H295" s="14">
        <f t="shared" si="29"/>
        <v>1.7223126476540467</v>
      </c>
      <c r="I295" s="5">
        <v>14.549999999999899</v>
      </c>
      <c r="J295" s="5">
        <f t="shared" si="30"/>
        <v>2.4901735915053163</v>
      </c>
      <c r="K295" s="14">
        <f t="shared" si="31"/>
        <v>16.895887073486197</v>
      </c>
      <c r="L295" s="3">
        <f t="shared" si="32"/>
        <v>60.82519346455031</v>
      </c>
    </row>
    <row r="296" spans="8:12" x14ac:dyDescent="0.45">
      <c r="H296" s="14">
        <f t="shared" si="29"/>
        <v>1.7252694097408507</v>
      </c>
      <c r="I296" s="5">
        <v>14.5999999999999</v>
      </c>
      <c r="J296" s="5">
        <f t="shared" si="30"/>
        <v>2.4944485707751678</v>
      </c>
      <c r="K296" s="14">
        <f t="shared" si="31"/>
        <v>16.924892909557745</v>
      </c>
      <c r="L296" s="3">
        <f t="shared" si="32"/>
        <v>60.929614474407884</v>
      </c>
    </row>
    <row r="297" spans="8:12" x14ac:dyDescent="0.45">
      <c r="H297" s="14">
        <f t="shared" si="29"/>
        <v>1.7282211131987695</v>
      </c>
      <c r="I297" s="5">
        <v>14.649999999999901</v>
      </c>
      <c r="J297" s="5">
        <f t="shared" si="30"/>
        <v>2.4987162361208735</v>
      </c>
      <c r="K297" s="14">
        <f t="shared" si="31"/>
        <v>16.95384912047993</v>
      </c>
      <c r="L297" s="3">
        <f t="shared" si="32"/>
        <v>61.033856833727754</v>
      </c>
    </row>
    <row r="298" spans="8:12" x14ac:dyDescent="0.45">
      <c r="H298" s="14">
        <f t="shared" si="29"/>
        <v>1.7311677839032369</v>
      </c>
      <c r="I298" s="5">
        <v>14.6999999999999</v>
      </c>
      <c r="J298" s="5">
        <f t="shared" si="30"/>
        <v>2.5029766249539476</v>
      </c>
      <c r="K298" s="14">
        <f t="shared" si="31"/>
        <v>16.982755960090756</v>
      </c>
      <c r="L298" s="3">
        <f t="shared" si="32"/>
        <v>61.137921456326723</v>
      </c>
    </row>
    <row r="299" spans="8:12" x14ac:dyDescent="0.45">
      <c r="H299" s="14">
        <f t="shared" ref="H299:H334" si="33">SQRT(2*I299/g)</f>
        <v>1.7341094475098435</v>
      </c>
      <c r="I299" s="5">
        <v>14.749999999999901</v>
      </c>
      <c r="J299" s="5">
        <f t="shared" ref="J299:J334" si="34">Vi*H299</f>
        <v>2.5072297743680458</v>
      </c>
      <c r="K299" s="14">
        <f t="shared" ref="K299:K334" si="35">SQRT(2*g*I299)</f>
        <v>17.011613680071566</v>
      </c>
      <c r="L299" s="3">
        <f t="shared" ref="L299:L334" si="36">K299/1000*3600</f>
        <v>61.241809248257638</v>
      </c>
    </row>
    <row r="300" spans="8:12" x14ac:dyDescent="0.45">
      <c r="H300" s="14">
        <f t="shared" si="33"/>
        <v>1.7370461294569426</v>
      </c>
      <c r="I300" s="5">
        <v>14.799999999999899</v>
      </c>
      <c r="J300" s="5">
        <f t="shared" si="34"/>
        <v>2.511475721142737</v>
      </c>
      <c r="K300" s="14">
        <f t="shared" si="35"/>
        <v>17.040422529972609</v>
      </c>
      <c r="L300" s="3">
        <f t="shared" si="36"/>
        <v>61.345521107901398</v>
      </c>
    </row>
    <row r="301" spans="8:12" x14ac:dyDescent="0.45">
      <c r="H301" s="14">
        <f t="shared" si="33"/>
        <v>1.7399778549682166</v>
      </c>
      <c r="I301" s="5">
        <v>14.8499999999999</v>
      </c>
      <c r="J301" s="5">
        <f t="shared" si="34"/>
        <v>2.5157145017472113</v>
      </c>
      <c r="K301" s="14">
        <f t="shared" si="35"/>
        <v>17.069182757238206</v>
      </c>
      <c r="L301" s="3">
        <f t="shared" si="36"/>
        <v>61.449057926057534</v>
      </c>
    </row>
    <row r="302" spans="8:12" x14ac:dyDescent="0.45">
      <c r="H302" s="14">
        <f t="shared" si="33"/>
        <v>1.7429046490552049</v>
      </c>
      <c r="I302" s="5">
        <v>14.899999999999901</v>
      </c>
      <c r="J302" s="5">
        <f t="shared" si="34"/>
        <v>2.5199461523439366</v>
      </c>
      <c r="K302" s="14">
        <f t="shared" si="35"/>
        <v>17.097894607231559</v>
      </c>
      <c r="L302" s="3">
        <f t="shared" si="36"/>
        <v>61.552420586033612</v>
      </c>
    </row>
    <row r="303" spans="8:12" x14ac:dyDescent="0.45">
      <c r="H303" s="14">
        <f t="shared" si="33"/>
        <v>1.7458265365197934</v>
      </c>
      <c r="I303" s="5">
        <v>14.9499999999999</v>
      </c>
      <c r="J303" s="5">
        <f t="shared" si="34"/>
        <v>2.5241707087922558</v>
      </c>
      <c r="K303" s="14">
        <f t="shared" si="35"/>
        <v>17.126558323259172</v>
      </c>
      <c r="L303" s="3">
        <f t="shared" si="36"/>
        <v>61.655609963733021</v>
      </c>
    </row>
    <row r="304" spans="8:12" x14ac:dyDescent="0.45">
      <c r="H304" s="14">
        <f t="shared" si="33"/>
        <v>1.7487435419566666</v>
      </c>
      <c r="I304" s="5">
        <v>14.999999999999901</v>
      </c>
      <c r="J304" s="5">
        <f t="shared" si="34"/>
        <v>2.5283882066519348</v>
      </c>
      <c r="K304" s="14">
        <f t="shared" si="35"/>
        <v>17.155174146594902</v>
      </c>
      <c r="L304" s="3">
        <f t="shared" si="36"/>
        <v>61.758626927741645</v>
      </c>
    </row>
    <row r="305" spans="8:12" x14ac:dyDescent="0.45">
      <c r="H305" s="14">
        <f t="shared" si="33"/>
        <v>1.7516556897557229</v>
      </c>
      <c r="I305" s="5">
        <v>15.049999999999899</v>
      </c>
      <c r="J305" s="5">
        <f t="shared" si="34"/>
        <v>2.532598681186653</v>
      </c>
      <c r="K305" s="14">
        <f t="shared" si="35"/>
        <v>17.183742316503643</v>
      </c>
      <c r="L305" s="3">
        <f t="shared" si="36"/>
        <v>61.861472339413119</v>
      </c>
    </row>
    <row r="306" spans="8:12" x14ac:dyDescent="0.45">
      <c r="H306" s="14">
        <f t="shared" si="33"/>
        <v>1.7545630041044546</v>
      </c>
      <c r="I306" s="5">
        <v>15.0999999999999</v>
      </c>
      <c r="J306" s="5">
        <f t="shared" si="34"/>
        <v>2.5368021673674446</v>
      </c>
      <c r="K306" s="14">
        <f t="shared" si="35"/>
        <v>17.212263070264701</v>
      </c>
      <c r="L306" s="3">
        <f t="shared" si="36"/>
        <v>61.964147052952931</v>
      </c>
    </row>
    <row r="307" spans="8:12" x14ac:dyDescent="0.45">
      <c r="H307" s="14">
        <f t="shared" si="33"/>
        <v>1.7574655089902902</v>
      </c>
      <c r="I307" s="5">
        <v>15.149999999999901</v>
      </c>
      <c r="J307" s="5">
        <f t="shared" si="34"/>
        <v>2.5409986998760847</v>
      </c>
      <c r="K307" s="14">
        <f t="shared" si="35"/>
        <v>17.240736643194747</v>
      </c>
      <c r="L307" s="3">
        <f t="shared" si="36"/>
        <v>62.06665191550109</v>
      </c>
    </row>
    <row r="308" spans="8:12" x14ac:dyDescent="0.45">
      <c r="H308" s="14">
        <f t="shared" si="33"/>
        <v>1.7603632282029043</v>
      </c>
      <c r="I308" s="5">
        <v>15.1999999999999</v>
      </c>
      <c r="J308" s="5">
        <f t="shared" si="34"/>
        <v>2.5451883131084312</v>
      </c>
      <c r="K308" s="14">
        <f t="shared" si="35"/>
        <v>17.269163268670489</v>
      </c>
      <c r="L308" s="3">
        <f t="shared" si="36"/>
        <v>62.168987767213764</v>
      </c>
    </row>
    <row r="309" spans="8:12" x14ac:dyDescent="0.45">
      <c r="H309" s="14">
        <f t="shared" si="33"/>
        <v>1.763256185336493</v>
      </c>
      <c r="I309" s="5">
        <v>15.249999999999901</v>
      </c>
      <c r="J309" s="5">
        <f t="shared" si="34"/>
        <v>2.5493710411777117</v>
      </c>
      <c r="K309" s="14">
        <f t="shared" si="35"/>
        <v>17.297543178150995</v>
      </c>
      <c r="L309" s="3">
        <f t="shared" si="36"/>
        <v>62.271155441343588</v>
      </c>
    </row>
    <row r="310" spans="8:12" x14ac:dyDescent="0.45">
      <c r="H310" s="14">
        <f t="shared" si="33"/>
        <v>1.7661444037920146</v>
      </c>
      <c r="I310" s="5">
        <v>15.299999999999899</v>
      </c>
      <c r="J310" s="5">
        <f t="shared" si="34"/>
        <v>2.5535469179177652</v>
      </c>
      <c r="K310" s="14">
        <f t="shared" si="35"/>
        <v>17.325876601199663</v>
      </c>
      <c r="L310" s="3">
        <f t="shared" si="36"/>
        <v>62.373155764318788</v>
      </c>
    </row>
    <row r="311" spans="8:12" x14ac:dyDescent="0.45">
      <c r="H311" s="14">
        <f t="shared" si="33"/>
        <v>1.7690279067793988</v>
      </c>
      <c r="I311" s="5">
        <v>15.3499999999999</v>
      </c>
      <c r="J311" s="5">
        <f t="shared" si="34"/>
        <v>2.557715976886235</v>
      </c>
      <c r="K311" s="14">
        <f t="shared" si="35"/>
        <v>17.354163765505902</v>
      </c>
      <c r="L311" s="3">
        <f t="shared" si="36"/>
        <v>62.474989555821239</v>
      </c>
    </row>
    <row r="312" spans="8:12" x14ac:dyDescent="0.45">
      <c r="H312" s="14">
        <f t="shared" si="33"/>
        <v>1.7719067173197216</v>
      </c>
      <c r="I312" s="5">
        <v>15.399999999999901</v>
      </c>
      <c r="J312" s="5">
        <f t="shared" si="34"/>
        <v>2.5618782513677139</v>
      </c>
      <c r="K312" s="14">
        <f t="shared" si="35"/>
        <v>17.382404896906472</v>
      </c>
      <c r="L312" s="3">
        <f t="shared" si="36"/>
        <v>62.576657628863302</v>
      </c>
    </row>
    <row r="313" spans="8:12" x14ac:dyDescent="0.45">
      <c r="H313" s="14">
        <f t="shared" si="33"/>
        <v>1.7747808582473508</v>
      </c>
      <c r="I313" s="5">
        <v>15.4499999999999</v>
      </c>
      <c r="J313" s="5">
        <f t="shared" si="34"/>
        <v>2.5660337743768467</v>
      </c>
      <c r="K313" s="14">
        <f t="shared" si="35"/>
        <v>17.410600219406511</v>
      </c>
      <c r="L313" s="3">
        <f t="shared" si="36"/>
        <v>62.678160789863441</v>
      </c>
    </row>
    <row r="314" spans="8:12" x14ac:dyDescent="0.45">
      <c r="H314" s="14">
        <f t="shared" si="33"/>
        <v>1.7776503522120579</v>
      </c>
      <c r="I314" s="5">
        <v>15.499999999999901</v>
      </c>
      <c r="J314" s="5">
        <f t="shared" si="34"/>
        <v>2.5701825786613828</v>
      </c>
      <c r="K314" s="14">
        <f t="shared" si="35"/>
        <v>17.43874995520029</v>
      </c>
      <c r="L314" s="3">
        <f t="shared" si="36"/>
        <v>62.779499838721044</v>
      </c>
    </row>
    <row r="315" spans="8:12" x14ac:dyDescent="0.45">
      <c r="H315" s="14">
        <f t="shared" si="33"/>
        <v>1.780515221681102</v>
      </c>
      <c r="I315" s="5">
        <v>15.549999999999899</v>
      </c>
      <c r="J315" s="5">
        <f t="shared" si="34"/>
        <v>2.5743246967051889</v>
      </c>
      <c r="K315" s="14">
        <f t="shared" si="35"/>
        <v>17.46685432469161</v>
      </c>
      <c r="L315" s="3">
        <f t="shared" si="36"/>
        <v>62.880675568889799</v>
      </c>
    </row>
    <row r="316" spans="8:12" x14ac:dyDescent="0.45">
      <c r="H316" s="14">
        <f t="shared" si="33"/>
        <v>1.7833754889412814</v>
      </c>
      <c r="I316" s="5">
        <v>15.5999999999999</v>
      </c>
      <c r="J316" s="5">
        <f t="shared" si="34"/>
        <v>2.5784601607312165</v>
      </c>
      <c r="K316" s="14">
        <f t="shared" si="35"/>
        <v>17.49491354651397</v>
      </c>
      <c r="L316" s="3">
        <f t="shared" si="36"/>
        <v>62.981688767450294</v>
      </c>
    </row>
    <row r="317" spans="8:12" x14ac:dyDescent="0.45">
      <c r="H317" s="14">
        <f t="shared" si="33"/>
        <v>1.7862311761009562</v>
      </c>
      <c r="I317" s="5">
        <v>15.649999999999901</v>
      </c>
      <c r="J317" s="5">
        <f t="shared" si="34"/>
        <v>2.5825890027044256</v>
      </c>
      <c r="K317" s="14">
        <f t="shared" si="35"/>
        <v>17.52292783755038</v>
      </c>
      <c r="L317" s="3">
        <f t="shared" si="36"/>
        <v>63.082540215181368</v>
      </c>
    </row>
    <row r="318" spans="8:12" x14ac:dyDescent="0.45">
      <c r="H318" s="14">
        <f t="shared" si="33"/>
        <v>1.7890823050920424</v>
      </c>
      <c r="I318" s="5">
        <v>15.6999999999999</v>
      </c>
      <c r="J318" s="5">
        <f t="shared" si="34"/>
        <v>2.5867112543346678</v>
      </c>
      <c r="K318" s="14">
        <f t="shared" si="35"/>
        <v>17.550897412952935</v>
      </c>
      <c r="L318" s="3">
        <f t="shared" si="36"/>
        <v>63.183230686630566</v>
      </c>
    </row>
    <row r="319" spans="8:12" x14ac:dyDescent="0.45">
      <c r="H319" s="14">
        <f t="shared" si="33"/>
        <v>1.7919288976719769</v>
      </c>
      <c r="I319" s="5">
        <v>15.749999999999901</v>
      </c>
      <c r="J319" s="5">
        <f t="shared" si="34"/>
        <v>2.5908269470795262</v>
      </c>
      <c r="K319" s="14">
        <f t="shared" si="35"/>
        <v>17.578822486162093</v>
      </c>
      <c r="L319" s="3">
        <f t="shared" si="36"/>
        <v>63.283760950183542</v>
      </c>
    </row>
    <row r="320" spans="8:12" x14ac:dyDescent="0.45">
      <c r="H320" s="14">
        <f t="shared" si="33"/>
        <v>1.7947709754256549</v>
      </c>
      <c r="I320" s="5">
        <v>15.799999999999899</v>
      </c>
      <c r="J320" s="5">
        <f t="shared" si="34"/>
        <v>2.5949361121471193</v>
      </c>
      <c r="K320" s="14">
        <f t="shared" si="35"/>
        <v>17.606703268925674</v>
      </c>
      <c r="L320" s="3">
        <f t="shared" si="36"/>
        <v>63.384131768132427</v>
      </c>
    </row>
    <row r="321" spans="8:12" x14ac:dyDescent="0.45">
      <c r="H321" s="14">
        <f t="shared" si="33"/>
        <v>1.797608559767339</v>
      </c>
      <c r="I321" s="5">
        <v>15.8499999999999</v>
      </c>
      <c r="J321" s="5">
        <f t="shared" si="34"/>
        <v>2.5990387804988586</v>
      </c>
      <c r="K321" s="14">
        <f t="shared" si="35"/>
        <v>17.634539971317597</v>
      </c>
      <c r="L321" s="3">
        <f t="shared" si="36"/>
        <v>63.484343896743347</v>
      </c>
    </row>
    <row r="322" spans="8:12" x14ac:dyDescent="0.45">
      <c r="H322" s="14">
        <f t="shared" si="33"/>
        <v>1.8004416719425427</v>
      </c>
      <c r="I322" s="5">
        <v>15.899999999999901</v>
      </c>
      <c r="J322" s="5">
        <f t="shared" si="34"/>
        <v>2.6031349828521733</v>
      </c>
      <c r="K322" s="14">
        <f t="shared" si="35"/>
        <v>17.662332801756342</v>
      </c>
      <c r="L322" s="3">
        <f t="shared" si="36"/>
        <v>63.584398086322828</v>
      </c>
    </row>
    <row r="323" spans="8:12" x14ac:dyDescent="0.45">
      <c r="H323" s="14">
        <f t="shared" si="33"/>
        <v>1.8032703330298838</v>
      </c>
      <c r="I323" s="5">
        <v>15.9499999999999</v>
      </c>
      <c r="J323" s="5">
        <f t="shared" si="34"/>
        <v>2.6072247496831897</v>
      </c>
      <c r="K323" s="14">
        <f t="shared" si="35"/>
        <v>17.690081967023161</v>
      </c>
      <c r="L323" s="3">
        <f t="shared" si="36"/>
        <v>63.684295081283388</v>
      </c>
    </row>
    <row r="324" spans="8:12" x14ac:dyDescent="0.45">
      <c r="H324" s="14">
        <f t="shared" si="33"/>
        <v>1.806094563942918</v>
      </c>
      <c r="I324" s="5">
        <v>15.999999999999901</v>
      </c>
      <c r="J324" s="5">
        <f t="shared" si="34"/>
        <v>2.6113081112293819</v>
      </c>
      <c r="K324" s="14">
        <f t="shared" si="35"/>
        <v>17.717787672280025</v>
      </c>
      <c r="L324" s="3">
        <f t="shared" si="36"/>
        <v>63.784035620208094</v>
      </c>
    </row>
    <row r="325" spans="8:12" x14ac:dyDescent="0.45">
      <c r="H325" s="14">
        <f t="shared" si="33"/>
        <v>1.8089143854319389</v>
      </c>
      <c r="I325" s="5">
        <v>16.049999999999901</v>
      </c>
      <c r="J325" s="5">
        <f t="shared" si="34"/>
        <v>2.6153850974921742</v>
      </c>
      <c r="K325" s="14">
        <f t="shared" si="35"/>
        <v>17.745450121087323</v>
      </c>
      <c r="L325" s="3">
        <f t="shared" si="36"/>
        <v>63.883620435914366</v>
      </c>
    </row>
    <row r="326" spans="8:12" x14ac:dyDescent="0.45">
      <c r="H326" s="14">
        <f t="shared" si="33"/>
        <v>1.8117298180857597</v>
      </c>
      <c r="I326" s="5">
        <v>16.099999999999898</v>
      </c>
      <c r="J326" s="5">
        <f t="shared" si="34"/>
        <v>2.6194557382395183</v>
      </c>
      <c r="K326" s="14">
        <f t="shared" si="35"/>
        <v>17.773069515421302</v>
      </c>
      <c r="L326" s="3">
        <f t="shared" si="36"/>
        <v>63.983050255516687</v>
      </c>
    </row>
    <row r="327" spans="8:12" x14ac:dyDescent="0.45">
      <c r="H327" s="14">
        <f t="shared" si="33"/>
        <v>1.8145408823334652</v>
      </c>
      <c r="I327" s="5">
        <v>16.149999999999899</v>
      </c>
      <c r="J327" s="5">
        <f t="shared" si="34"/>
        <v>2.6235200630084243</v>
      </c>
      <c r="K327" s="14">
        <f t="shared" si="35"/>
        <v>17.800646055691292</v>
      </c>
      <c r="L327" s="3">
        <f t="shared" si="36"/>
        <v>64.082325800488647</v>
      </c>
    </row>
    <row r="328" spans="8:12" x14ac:dyDescent="0.45">
      <c r="H328" s="14">
        <f t="shared" si="33"/>
        <v>1.8173475984461422</v>
      </c>
      <c r="I328" s="5">
        <v>16.1999999999999</v>
      </c>
      <c r="J328" s="5">
        <f t="shared" si="34"/>
        <v>2.6275781011074657</v>
      </c>
      <c r="K328" s="14">
        <f t="shared" si="35"/>
        <v>17.828179940756659</v>
      </c>
      <c r="L328" s="3">
        <f t="shared" si="36"/>
        <v>64.181447786723979</v>
      </c>
    </row>
    <row r="329" spans="8:12" x14ac:dyDescent="0.45">
      <c r="H329" s="14">
        <f t="shared" si="33"/>
        <v>1.8201499865385853</v>
      </c>
      <c r="I329" s="5">
        <v>16.249999999999901</v>
      </c>
      <c r="J329" s="5">
        <f t="shared" si="34"/>
        <v>2.6316298816192423</v>
      </c>
      <c r="K329" s="14">
        <f t="shared" si="35"/>
        <v>17.855671367943522</v>
      </c>
      <c r="L329" s="3">
        <f t="shared" si="36"/>
        <v>64.280416924596679</v>
      </c>
    </row>
    <row r="330" spans="8:12" x14ac:dyDescent="0.45">
      <c r="H330" s="14">
        <f t="shared" si="33"/>
        <v>1.8229480665709767</v>
      </c>
      <c r="I330" s="5">
        <v>16.299999999999901</v>
      </c>
      <c r="J330" s="5">
        <f t="shared" si="34"/>
        <v>2.6356754334028105</v>
      </c>
      <c r="K330" s="14">
        <f t="shared" si="35"/>
        <v>17.883120533061284</v>
      </c>
      <c r="L330" s="3">
        <f t="shared" si="36"/>
        <v>64.379233919020621</v>
      </c>
    </row>
    <row r="331" spans="8:12" x14ac:dyDescent="0.45">
      <c r="H331" s="14">
        <f t="shared" si="33"/>
        <v>1.825741858350548</v>
      </c>
      <c r="I331" s="5">
        <v>16.349999999999898</v>
      </c>
      <c r="J331" s="5">
        <f t="shared" si="34"/>
        <v>2.6397147850960874</v>
      </c>
      <c r="K331" s="14">
        <f t="shared" si="35"/>
        <v>17.910527630418876</v>
      </c>
      <c r="L331" s="3">
        <f t="shared" si="36"/>
        <v>64.477899469507946</v>
      </c>
    </row>
    <row r="332" spans="8:12" x14ac:dyDescent="0.45">
      <c r="H332" s="14">
        <f t="shared" si="33"/>
        <v>1.8285313815332138</v>
      </c>
      <c r="I332" s="5">
        <v>16.399999999999899</v>
      </c>
      <c r="J332" s="5">
        <f t="shared" si="34"/>
        <v>2.6437479651182092</v>
      </c>
      <c r="K332" s="14">
        <f t="shared" si="35"/>
        <v>17.937892852840829</v>
      </c>
      <c r="L332" s="3">
        <f t="shared" si="36"/>
        <v>64.576414270226991</v>
      </c>
    </row>
    <row r="333" spans="8:12" x14ac:dyDescent="0.45">
      <c r="H333" s="14">
        <f t="shared" si="33"/>
        <v>1.8313166556251854</v>
      </c>
      <c r="I333" s="5">
        <v>16.4499999999999</v>
      </c>
      <c r="J333" s="5">
        <f t="shared" si="34"/>
        <v>2.6477750016718682</v>
      </c>
      <c r="K333" s="14">
        <f t="shared" si="35"/>
        <v>17.965216391683068</v>
      </c>
      <c r="L333" s="3">
        <f t="shared" si="36"/>
        <v>64.674779010059041</v>
      </c>
    </row>
    <row r="334" spans="8:12" x14ac:dyDescent="0.45">
      <c r="H334" s="14">
        <f t="shared" si="33"/>
        <v>1.8340976999845631</v>
      </c>
      <c r="I334" s="5">
        <v>16.499999999999901</v>
      </c>
      <c r="J334" s="5">
        <f t="shared" si="34"/>
        <v>2.6517959227456114</v>
      </c>
      <c r="K334" s="14">
        <f t="shared" si="35"/>
        <v>17.992498436848567</v>
      </c>
      <c r="L334" s="3">
        <f t="shared" si="36"/>
        <v>64.772994372654836</v>
      </c>
    </row>
    <row r="335" spans="8:12" x14ac:dyDescent="0.45">
      <c r="H335" s="14">
        <f t="shared" ref="H335:H398" si="37">SQRT(2*I335/g)</f>
        <v>1.8368745338229051</v>
      </c>
      <c r="I335" s="5">
        <v>16.549999999999901</v>
      </c>
      <c r="J335" s="5">
        <f t="shared" ref="J335:J398" si="38">Vi*H335</f>
        <v>2.6558107561161126</v>
      </c>
      <c r="K335" s="14">
        <f t="shared" ref="K335:K398" si="39">SQRT(2*g*I335)</f>
        <v>18.019739176802702</v>
      </c>
      <c r="L335" s="3">
        <f t="shared" ref="L335:L398" si="40">K335/1000*3600</f>
        <v>64.871061036489721</v>
      </c>
    </row>
    <row r="336" spans="8:12" x14ac:dyDescent="0.45">
      <c r="H336" s="14">
        <f t="shared" si="37"/>
        <v>1.8396471762067761</v>
      </c>
      <c r="I336" s="5">
        <v>16.599999999999898</v>
      </c>
      <c r="J336" s="5">
        <f t="shared" si="38"/>
        <v>2.6598195293504081</v>
      </c>
      <c r="K336" s="14">
        <f t="shared" si="39"/>
        <v>18.046938798588474</v>
      </c>
      <c r="L336" s="3">
        <f t="shared" si="40"/>
        <v>64.968979674918515</v>
      </c>
    </row>
    <row r="337" spans="8:12" x14ac:dyDescent="0.45">
      <c r="H337" s="14">
        <f t="shared" si="37"/>
        <v>1.8424156460592751</v>
      </c>
      <c r="I337" s="5">
        <v>16.649999999999899</v>
      </c>
      <c r="J337" s="5">
        <f t="shared" si="38"/>
        <v>2.6638222698081071</v>
      </c>
      <c r="K337" s="14">
        <f t="shared" si="39"/>
        <v>18.074097487841488</v>
      </c>
      <c r="L337" s="3">
        <f t="shared" si="40"/>
        <v>65.066750956229356</v>
      </c>
    </row>
    <row r="338" spans="8:12" x14ac:dyDescent="0.45">
      <c r="H338" s="14">
        <f t="shared" si="37"/>
        <v>1.8451799621615412</v>
      </c>
      <c r="I338" s="5">
        <v>16.6999999999999</v>
      </c>
      <c r="J338" s="5">
        <f t="shared" si="38"/>
        <v>2.6678190046435692</v>
      </c>
      <c r="K338" s="14">
        <f t="shared" si="39"/>
        <v>18.101215428804721</v>
      </c>
      <c r="L338" s="3">
        <f t="shared" si="40"/>
        <v>65.164375543696991</v>
      </c>
    </row>
    <row r="339" spans="8:12" x14ac:dyDescent="0.45">
      <c r="H339" s="14">
        <f t="shared" si="37"/>
        <v>1.8479401431542413</v>
      </c>
      <c r="I339" s="5">
        <v>16.749999999999901</v>
      </c>
      <c r="J339" s="5">
        <f t="shared" si="38"/>
        <v>2.6718097608080544</v>
      </c>
      <c r="K339" s="14">
        <f t="shared" si="39"/>
        <v>18.128292804343108</v>
      </c>
      <c r="L339" s="3">
        <f t="shared" si="40"/>
        <v>65.261854095635186</v>
      </c>
    </row>
    <row r="340" spans="8:12" x14ac:dyDescent="0.45">
      <c r="H340" s="14">
        <f t="shared" si="37"/>
        <v>1.8506962075390352</v>
      </c>
      <c r="I340" s="5">
        <v>16.799999999999901</v>
      </c>
      <c r="J340" s="5">
        <f t="shared" si="38"/>
        <v>2.6757945650518429</v>
      </c>
      <c r="K340" s="14">
        <f t="shared" si="39"/>
        <v>18.155329795957936</v>
      </c>
      <c r="L340" s="3">
        <f t="shared" si="40"/>
        <v>65.359187265448568</v>
      </c>
    </row>
    <row r="341" spans="8:12" x14ac:dyDescent="0.45">
      <c r="H341" s="14">
        <f t="shared" si="37"/>
        <v>1.8534481736800243</v>
      </c>
      <c r="I341" s="5">
        <v>16.849999999999898</v>
      </c>
      <c r="J341" s="5">
        <f t="shared" si="38"/>
        <v>2.6797734439263272</v>
      </c>
      <c r="K341" s="14">
        <f t="shared" si="39"/>
        <v>18.182326583801043</v>
      </c>
      <c r="L341" s="3">
        <f t="shared" si="40"/>
        <v>65.456375701683754</v>
      </c>
    </row>
    <row r="342" spans="8:12" x14ac:dyDescent="0.45">
      <c r="H342" s="14">
        <f t="shared" si="37"/>
        <v>1.8561960598051781</v>
      </c>
      <c r="I342" s="5">
        <v>16.899999999999899</v>
      </c>
      <c r="J342" s="5">
        <f t="shared" si="38"/>
        <v>2.6837464237860771</v>
      </c>
      <c r="K342" s="14">
        <f t="shared" si="39"/>
        <v>18.2092833466888</v>
      </c>
      <c r="L342" s="3">
        <f t="shared" si="40"/>
        <v>65.553420048079673</v>
      </c>
    </row>
    <row r="343" spans="8:12" x14ac:dyDescent="0.45">
      <c r="H343" s="14">
        <f t="shared" si="37"/>
        <v>1.8589398840077427</v>
      </c>
      <c r="I343" s="5">
        <v>16.9499999999999</v>
      </c>
      <c r="J343" s="5">
        <f t="shared" si="38"/>
        <v>2.6877135307908744</v>
      </c>
      <c r="K343" s="14">
        <f t="shared" si="39"/>
        <v>18.236200262115954</v>
      </c>
      <c r="L343" s="3">
        <f t="shared" si="40"/>
        <v>65.650320943617444</v>
      </c>
    </row>
    <row r="344" spans="8:12" x14ac:dyDescent="0.45">
      <c r="H344" s="14">
        <f t="shared" si="37"/>
        <v>1.8616796642476305</v>
      </c>
      <c r="I344" s="5">
        <v>16.999999999999901</v>
      </c>
      <c r="J344" s="5">
        <f t="shared" si="38"/>
        <v>2.6916747909077237</v>
      </c>
      <c r="K344" s="14">
        <f t="shared" si="39"/>
        <v>18.263077506269255</v>
      </c>
      <c r="L344" s="3">
        <f t="shared" si="40"/>
        <v>65.747079022569324</v>
      </c>
    </row>
    <row r="345" spans="8:12" x14ac:dyDescent="0.45">
      <c r="H345" s="14">
        <f t="shared" si="37"/>
        <v>1.8644154183527932</v>
      </c>
      <c r="I345" s="5">
        <v>17.049999999999901</v>
      </c>
      <c r="J345" s="5">
        <f t="shared" si="38"/>
        <v>2.6956302299128354</v>
      </c>
      <c r="K345" s="14">
        <f t="shared" si="39"/>
        <v>18.289915254040903</v>
      </c>
      <c r="L345" s="3">
        <f t="shared" si="40"/>
        <v>65.843694914547257</v>
      </c>
    </row>
    <row r="346" spans="8:12" x14ac:dyDescent="0.45">
      <c r="H346" s="14">
        <f t="shared" si="37"/>
        <v>1.8671471640205737</v>
      </c>
      <c r="I346" s="5">
        <v>17.099999999999898</v>
      </c>
      <c r="J346" s="5">
        <f t="shared" si="38"/>
        <v>2.6995798733935832</v>
      </c>
      <c r="K346" s="14">
        <f t="shared" si="39"/>
        <v>18.316713679041829</v>
      </c>
      <c r="L346" s="3">
        <f t="shared" si="40"/>
        <v>65.940169244550574</v>
      </c>
    </row>
    <row r="347" spans="8:12" x14ac:dyDescent="0.45">
      <c r="H347" s="14">
        <f t="shared" si="37"/>
        <v>1.8698749188190427</v>
      </c>
      <c r="I347" s="5">
        <v>17.149999999999899</v>
      </c>
      <c r="J347" s="5">
        <f t="shared" si="38"/>
        <v>2.7035237467504336</v>
      </c>
      <c r="K347" s="14">
        <f t="shared" si="39"/>
        <v>18.34347295361481</v>
      </c>
      <c r="L347" s="3">
        <f t="shared" si="40"/>
        <v>66.036502633013328</v>
      </c>
    </row>
    <row r="348" spans="8:12" x14ac:dyDescent="0.45">
      <c r="H348" s="14">
        <f t="shared" si="37"/>
        <v>1.8725987001883164</v>
      </c>
      <c r="I348" s="5">
        <v>17.1999999999999</v>
      </c>
      <c r="J348" s="5">
        <f t="shared" si="38"/>
        <v>2.7074618751988533</v>
      </c>
      <c r="K348" s="14">
        <f t="shared" si="39"/>
        <v>18.370193248847386</v>
      </c>
      <c r="L348" s="3">
        <f t="shared" si="40"/>
        <v>66.1326956958506</v>
      </c>
    </row>
    <row r="349" spans="8:12" x14ac:dyDescent="0.45">
      <c r="H349" s="14">
        <f t="shared" si="37"/>
        <v>1.8753185254418576</v>
      </c>
      <c r="I349" s="5">
        <v>17.249999999999901</v>
      </c>
      <c r="J349" s="5">
        <f t="shared" si="38"/>
        <v>2.7113942837711895</v>
      </c>
      <c r="K349" s="14">
        <f t="shared" si="39"/>
        <v>18.396874734584625</v>
      </c>
      <c r="L349" s="3">
        <f t="shared" si="40"/>
        <v>66.228749044504653</v>
      </c>
    </row>
    <row r="350" spans="8:12" x14ac:dyDescent="0.45">
      <c r="H350" s="14">
        <f t="shared" si="37"/>
        <v>1.8780344117677592</v>
      </c>
      <c r="I350" s="5">
        <v>17.299999999999901</v>
      </c>
      <c r="J350" s="5">
        <f t="shared" si="38"/>
        <v>2.7153209973185248</v>
      </c>
      <c r="K350" s="14">
        <f t="shared" si="39"/>
        <v>18.423517579441718</v>
      </c>
      <c r="L350" s="3">
        <f t="shared" si="40"/>
        <v>66.324663285990184</v>
      </c>
    </row>
    <row r="351" spans="8:12" x14ac:dyDescent="0.45">
      <c r="H351" s="14">
        <f t="shared" si="37"/>
        <v>1.8807463762300125</v>
      </c>
      <c r="I351" s="5">
        <v>17.349999999999898</v>
      </c>
      <c r="J351" s="5">
        <f t="shared" si="38"/>
        <v>2.7192420405125133</v>
      </c>
      <c r="K351" s="14">
        <f t="shared" si="39"/>
        <v>18.450121950816424</v>
      </c>
      <c r="L351" s="3">
        <f t="shared" si="40"/>
        <v>66.420439022939135</v>
      </c>
    </row>
    <row r="352" spans="8:12" x14ac:dyDescent="0.45">
      <c r="H352" s="14">
        <f t="shared" si="37"/>
        <v>1.8834544357697571</v>
      </c>
      <c r="I352" s="5">
        <v>17.399999999999899</v>
      </c>
      <c r="J352" s="5">
        <f t="shared" si="38"/>
        <v>2.7231574378471852</v>
      </c>
      <c r="K352" s="14">
        <f t="shared" si="39"/>
        <v>18.47668801490132</v>
      </c>
      <c r="L352" s="3">
        <f t="shared" si="40"/>
        <v>66.516076853644762</v>
      </c>
    </row>
    <row r="353" spans="8:12" x14ac:dyDescent="0.45">
      <c r="H353" s="14">
        <f t="shared" si="37"/>
        <v>1.8861586072065162</v>
      </c>
      <c r="I353" s="5">
        <v>17.4499999999999</v>
      </c>
      <c r="J353" s="5">
        <f t="shared" si="38"/>
        <v>2.7270672136407339</v>
      </c>
      <c r="K353" s="14">
        <f t="shared" si="39"/>
        <v>18.503215936695923</v>
      </c>
      <c r="L353" s="3">
        <f t="shared" si="40"/>
        <v>66.611577372105316</v>
      </c>
    </row>
    <row r="354" spans="8:12" x14ac:dyDescent="0.45">
      <c r="H354" s="14">
        <f t="shared" si="37"/>
        <v>1.8888589072394146</v>
      </c>
      <c r="I354" s="5">
        <v>17.499999999999901</v>
      </c>
      <c r="J354" s="5">
        <f t="shared" si="38"/>
        <v>2.7309713920372771</v>
      </c>
      <c r="K354" s="14">
        <f t="shared" si="39"/>
        <v>18.52970588001866</v>
      </c>
      <c r="L354" s="3">
        <f t="shared" si="40"/>
        <v>66.706941168067175</v>
      </c>
    </row>
    <row r="355" spans="8:12" x14ac:dyDescent="0.45">
      <c r="H355" s="14">
        <f t="shared" si="37"/>
        <v>1.891555352448383</v>
      </c>
      <c r="I355" s="5">
        <v>17.549999999999901</v>
      </c>
      <c r="J355" s="5">
        <f t="shared" si="38"/>
        <v>2.734869997008599</v>
      </c>
      <c r="K355" s="14">
        <f t="shared" si="39"/>
        <v>18.55615800751864</v>
      </c>
      <c r="L355" s="3">
        <f t="shared" si="40"/>
        <v>66.802168827067092</v>
      </c>
    </row>
    <row r="356" spans="8:12" x14ac:dyDescent="0.45">
      <c r="H356" s="14">
        <f t="shared" si="37"/>
        <v>1.8942479592953443</v>
      </c>
      <c r="I356" s="5">
        <v>17.599999999999898</v>
      </c>
      <c r="J356" s="5">
        <f t="shared" si="38"/>
        <v>2.7387630523558624</v>
      </c>
      <c r="K356" s="14">
        <f t="shared" si="39"/>
        <v>18.582572480687329</v>
      </c>
      <c r="L356" s="3">
        <f t="shared" si="40"/>
        <v>66.897260930474388</v>
      </c>
    </row>
    <row r="357" spans="8:12" x14ac:dyDescent="0.45">
      <c r="H357" s="14">
        <f t="shared" si="37"/>
        <v>1.8969367441253879</v>
      </c>
      <c r="I357" s="5">
        <v>17.649999999999899</v>
      </c>
      <c r="J357" s="5">
        <f t="shared" si="38"/>
        <v>2.7426505817113105</v>
      </c>
      <c r="K357" s="14">
        <f t="shared" si="39"/>
        <v>18.608949459870054</v>
      </c>
      <c r="L357" s="3">
        <f t="shared" si="40"/>
        <v>66.992218055532192</v>
      </c>
    </row>
    <row r="358" spans="8:12" x14ac:dyDescent="0.45">
      <c r="H358" s="14">
        <f t="shared" si="37"/>
        <v>1.8996217231679253</v>
      </c>
      <c r="I358" s="5">
        <v>17.6999999999999</v>
      </c>
      <c r="J358" s="5">
        <f t="shared" si="38"/>
        <v>2.7465326085399351</v>
      </c>
      <c r="K358" s="14">
        <f t="shared" si="39"/>
        <v>18.635289104277348</v>
      </c>
      <c r="L358" s="3">
        <f t="shared" si="40"/>
        <v>67.087040775398449</v>
      </c>
    </row>
    <row r="359" spans="8:12" x14ac:dyDescent="0.45">
      <c r="H359" s="14">
        <f t="shared" si="37"/>
        <v>1.9023029125378346</v>
      </c>
      <c r="I359" s="5">
        <v>17.749999999999901</v>
      </c>
      <c r="J359" s="5">
        <f t="shared" si="38"/>
        <v>2.750409156141131</v>
      </c>
      <c r="K359" s="14">
        <f t="shared" si="39"/>
        <v>18.661591571996158</v>
      </c>
      <c r="L359" s="3">
        <f t="shared" si="40"/>
        <v>67.181729659186161</v>
      </c>
    </row>
    <row r="360" spans="8:12" x14ac:dyDescent="0.45">
      <c r="H360" s="14">
        <f t="shared" si="37"/>
        <v>1.9049803282365882</v>
      </c>
      <c r="I360" s="5">
        <v>17.799999999999901</v>
      </c>
      <c r="J360" s="5">
        <f t="shared" si="38"/>
        <v>2.7542802476503292</v>
      </c>
      <c r="K360" s="14">
        <f t="shared" si="39"/>
        <v>18.68785702000093</v>
      </c>
      <c r="L360" s="3">
        <f t="shared" si="40"/>
        <v>67.276285272003349</v>
      </c>
    </row>
    <row r="361" spans="8:12" x14ac:dyDescent="0.45">
      <c r="H361" s="14">
        <f t="shared" si="37"/>
        <v>1.9076539861533666</v>
      </c>
      <c r="I361" s="5">
        <v>17.849999999999898</v>
      </c>
      <c r="J361" s="5">
        <f t="shared" si="38"/>
        <v>2.7581459060406042</v>
      </c>
      <c r="K361" s="14">
        <f t="shared" si="39"/>
        <v>18.714085604164527</v>
      </c>
      <c r="L361" s="3">
        <f t="shared" si="40"/>
        <v>67.370708174992288</v>
      </c>
    </row>
    <row r="362" spans="8:12" x14ac:dyDescent="0.45">
      <c r="H362" s="14">
        <f t="shared" si="37"/>
        <v>1.9103239020661602</v>
      </c>
      <c r="I362" s="5">
        <v>17.899999999999899</v>
      </c>
      <c r="J362" s="5">
        <f t="shared" si="38"/>
        <v>2.7620061541242689</v>
      </c>
      <c r="K362" s="14">
        <f t="shared" si="39"/>
        <v>18.740277479269032</v>
      </c>
      <c r="L362" s="3">
        <f t="shared" si="40"/>
        <v>67.464998925368519</v>
      </c>
    </row>
    <row r="363" spans="8:12" x14ac:dyDescent="0.45">
      <c r="H363" s="14">
        <f t="shared" si="37"/>
        <v>1.9129900916428528</v>
      </c>
      <c r="I363" s="5">
        <v>17.9499999999999</v>
      </c>
      <c r="J363" s="5">
        <f t="shared" si="38"/>
        <v>2.7658610145544413</v>
      </c>
      <c r="K363" s="14">
        <f t="shared" si="39"/>
        <v>18.766432799016389</v>
      </c>
      <c r="L363" s="3">
        <f t="shared" si="40"/>
        <v>67.559158076458999</v>
      </c>
    </row>
    <row r="364" spans="8:12" x14ac:dyDescent="0.45">
      <c r="H364" s="14">
        <f t="shared" si="37"/>
        <v>1.9156525704422973</v>
      </c>
      <c r="I364" s="5">
        <v>17.999999999999901</v>
      </c>
      <c r="J364" s="5">
        <f t="shared" si="38"/>
        <v>2.7697105098265977</v>
      </c>
      <c r="K364" s="14">
        <f t="shared" si="39"/>
        <v>18.79255171603894</v>
      </c>
      <c r="L364" s="3">
        <f t="shared" si="40"/>
        <v>67.653186177740182</v>
      </c>
    </row>
    <row r="365" spans="8:12" x14ac:dyDescent="0.45">
      <c r="H365" s="14">
        <f t="shared" si="37"/>
        <v>1.9183113539153731</v>
      </c>
      <c r="I365" s="5">
        <v>18.049999999999901</v>
      </c>
      <c r="J365" s="5">
        <f t="shared" si="38"/>
        <v>2.7735546622801039</v>
      </c>
      <c r="K365" s="14">
        <f t="shared" si="39"/>
        <v>18.818634381909813</v>
      </c>
      <c r="L365" s="3">
        <f t="shared" si="40"/>
        <v>67.747083774875335</v>
      </c>
    </row>
    <row r="366" spans="8:12" x14ac:dyDescent="0.45">
      <c r="H366" s="14">
        <f t="shared" si="37"/>
        <v>1.9209664574060323</v>
      </c>
      <c r="I366" s="5">
        <v>18.099999999999898</v>
      </c>
      <c r="J366" s="5">
        <f t="shared" si="38"/>
        <v>2.7773934940997265</v>
      </c>
      <c r="K366" s="14">
        <f t="shared" si="39"/>
        <v>18.844680947153179</v>
      </c>
      <c r="L366" s="3">
        <f t="shared" si="40"/>
        <v>67.840851409751437</v>
      </c>
    </row>
    <row r="367" spans="8:12" x14ac:dyDescent="0.45">
      <c r="H367" s="14">
        <f t="shared" si="37"/>
        <v>1.9236178961523343</v>
      </c>
      <c r="I367" s="5">
        <v>18.149999999999899</v>
      </c>
      <c r="J367" s="5">
        <f t="shared" si="38"/>
        <v>2.7812270273171298</v>
      </c>
      <c r="K367" s="14">
        <f t="shared" si="39"/>
        <v>18.8706915612544</v>
      </c>
      <c r="L367" s="3">
        <f t="shared" si="40"/>
        <v>67.934489620515834</v>
      </c>
    </row>
    <row r="368" spans="8:12" x14ac:dyDescent="0.45">
      <c r="H368" s="14">
        <f t="shared" si="37"/>
        <v>1.926265685287464</v>
      </c>
      <c r="I368" s="5">
        <v>18.1999999999999</v>
      </c>
      <c r="J368" s="5">
        <f t="shared" si="38"/>
        <v>2.7850552838123459</v>
      </c>
      <c r="K368" s="14">
        <f t="shared" si="39"/>
        <v>18.896666372670023</v>
      </c>
      <c r="L368" s="3">
        <f t="shared" si="40"/>
        <v>68.027998941612083</v>
      </c>
    </row>
    <row r="369" spans="8:12" x14ac:dyDescent="0.45">
      <c r="H369" s="14">
        <f t="shared" si="37"/>
        <v>1.9289098398407414</v>
      </c>
      <c r="I369" s="5">
        <v>18.249999999999901</v>
      </c>
      <c r="J369" s="5">
        <f t="shared" si="38"/>
        <v>2.7888782853152372</v>
      </c>
      <c r="K369" s="14">
        <f t="shared" si="39"/>
        <v>18.922605528837671</v>
      </c>
      <c r="L369" s="3">
        <f t="shared" si="40"/>
        <v>68.121379903815608</v>
      </c>
    </row>
    <row r="370" spans="8:12" x14ac:dyDescent="0.45">
      <c r="H370" s="14">
        <f t="shared" si="37"/>
        <v>1.9315503747386151</v>
      </c>
      <c r="I370" s="5">
        <v>18.299999999999901</v>
      </c>
      <c r="J370" s="5">
        <f t="shared" si="38"/>
        <v>2.7926960534069303</v>
      </c>
      <c r="K370" s="14">
        <f t="shared" si="39"/>
        <v>18.948509176185816</v>
      </c>
      <c r="L370" s="3">
        <f t="shared" si="40"/>
        <v>68.214633034268928</v>
      </c>
    </row>
    <row r="371" spans="8:12" x14ac:dyDescent="0.45">
      <c r="H371" s="14">
        <f t="shared" si="37"/>
        <v>1.9341873048056475</v>
      </c>
      <c r="I371" s="5">
        <v>18.349999999999898</v>
      </c>
      <c r="J371" s="5">
        <f t="shared" si="38"/>
        <v>2.7965086095212421</v>
      </c>
      <c r="K371" s="14">
        <f t="shared" si="39"/>
        <v>18.974377460143401</v>
      </c>
      <c r="L371" s="3">
        <f t="shared" si="40"/>
        <v>68.307758856516244</v>
      </c>
    </row>
    <row r="372" spans="8:12" x14ac:dyDescent="0.45">
      <c r="H372" s="14">
        <f t="shared" si="37"/>
        <v>1.9368206447654841</v>
      </c>
      <c r="I372" s="5">
        <v>18.399999999999899</v>
      </c>
      <c r="J372" s="5">
        <f t="shared" si="38"/>
        <v>2.8003159749460811</v>
      </c>
      <c r="K372" s="14">
        <f t="shared" si="39"/>
        <v>19.000210525149399</v>
      </c>
      <c r="L372" s="3">
        <f t="shared" si="40"/>
        <v>68.400757890537832</v>
      </c>
    </row>
    <row r="373" spans="8:12" x14ac:dyDescent="0.45">
      <c r="H373" s="14">
        <f t="shared" si="37"/>
        <v>1.939450409241813</v>
      </c>
      <c r="I373" s="5">
        <v>18.4499999999999</v>
      </c>
      <c r="J373" s="5">
        <f t="shared" si="38"/>
        <v>2.8041181708248333</v>
      </c>
      <c r="K373" s="14">
        <f t="shared" si="39"/>
        <v>19.026008514662188</v>
      </c>
      <c r="L373" s="3">
        <f t="shared" si="40"/>
        <v>68.493630652783878</v>
      </c>
    </row>
    <row r="374" spans="8:12" x14ac:dyDescent="0.45">
      <c r="H374" s="14">
        <f t="shared" si="37"/>
        <v>1.9420766127593132</v>
      </c>
      <c r="I374" s="5">
        <v>18.499999999999901</v>
      </c>
      <c r="J374" s="5">
        <f t="shared" si="38"/>
        <v>2.8079152181577349</v>
      </c>
      <c r="K374" s="14">
        <f t="shared" si="39"/>
        <v>19.051771571168864</v>
      </c>
      <c r="L374" s="3">
        <f t="shared" si="40"/>
        <v>68.586377656207915</v>
      </c>
    </row>
    <row r="375" spans="8:12" x14ac:dyDescent="0.45">
      <c r="H375" s="14">
        <f t="shared" si="37"/>
        <v>1.9446992697445891</v>
      </c>
      <c r="I375" s="5">
        <v>18.549999999999901</v>
      </c>
      <c r="J375" s="5">
        <f t="shared" si="38"/>
        <v>2.8117071378032223</v>
      </c>
      <c r="K375" s="14">
        <f t="shared" si="39"/>
        <v>19.07749983619442</v>
      </c>
      <c r="L375" s="3">
        <f t="shared" si="40"/>
        <v>68.678999410299909</v>
      </c>
    </row>
    <row r="376" spans="8:12" x14ac:dyDescent="0.45">
      <c r="H376" s="14">
        <f t="shared" si="37"/>
        <v>1.9473183945270962</v>
      </c>
      <c r="I376" s="5">
        <v>18.599999999999898</v>
      </c>
      <c r="J376" s="5">
        <f t="shared" si="38"/>
        <v>2.8154939504792718</v>
      </c>
      <c r="K376" s="14">
        <f t="shared" si="39"/>
        <v>19.103193450310815</v>
      </c>
      <c r="L376" s="3">
        <f t="shared" si="40"/>
        <v>68.771496421118925</v>
      </c>
    </row>
    <row r="377" spans="8:12" x14ac:dyDescent="0.45">
      <c r="H377" s="14">
        <f t="shared" si="37"/>
        <v>1.9499340013400552</v>
      </c>
      <c r="I377" s="5">
        <v>18.649999999999899</v>
      </c>
      <c r="J377" s="5">
        <f t="shared" si="38"/>
        <v>2.8192756767647191</v>
      </c>
      <c r="K377" s="14">
        <f t="shared" si="39"/>
        <v>19.128852553145943</v>
      </c>
      <c r="L377" s="3">
        <f t="shared" si="40"/>
        <v>68.863869191325392</v>
      </c>
    </row>
    <row r="378" spans="8:12" x14ac:dyDescent="0.45">
      <c r="H378" s="14">
        <f t="shared" si="37"/>
        <v>1.9525461043213521</v>
      </c>
      <c r="I378" s="5">
        <v>18.6999999999999</v>
      </c>
      <c r="J378" s="5">
        <f t="shared" si="38"/>
        <v>2.8230523371005636</v>
      </c>
      <c r="K378" s="14">
        <f t="shared" si="39"/>
        <v>19.154477283392467</v>
      </c>
      <c r="L378" s="3">
        <f t="shared" si="40"/>
        <v>68.956118220212872</v>
      </c>
    </row>
    <row r="379" spans="8:12" x14ac:dyDescent="0.45">
      <c r="H379" s="14">
        <f t="shared" si="37"/>
        <v>1.9551547175144324</v>
      </c>
      <c r="I379" s="5">
        <v>18.749999999999901</v>
      </c>
      <c r="J379" s="5">
        <f t="shared" si="38"/>
        <v>2.8268239517912579</v>
      </c>
      <c r="K379" s="14">
        <f t="shared" si="39"/>
        <v>19.180067778816582</v>
      </c>
      <c r="L379" s="3">
        <f t="shared" si="40"/>
        <v>69.048244003739697</v>
      </c>
    </row>
    <row r="380" spans="8:12" x14ac:dyDescent="0.45">
      <c r="H380" s="14">
        <f t="shared" si="37"/>
        <v>1.9577598548691795</v>
      </c>
      <c r="I380" s="5">
        <v>18.799999999999901</v>
      </c>
      <c r="J380" s="5">
        <f t="shared" si="38"/>
        <v>2.8305905410059813</v>
      </c>
      <c r="K380" s="14">
        <f t="shared" si="39"/>
        <v>19.20562417626665</v>
      </c>
      <c r="L380" s="3">
        <f t="shared" si="40"/>
        <v>69.140247034559934</v>
      </c>
    </row>
    <row r="381" spans="8:12" x14ac:dyDescent="0.45">
      <c r="H381" s="14">
        <f t="shared" si="37"/>
        <v>1.9603615302427868</v>
      </c>
      <c r="I381" s="5">
        <v>18.849999999999898</v>
      </c>
      <c r="J381" s="5">
        <f t="shared" si="38"/>
        <v>2.8343521247798975</v>
      </c>
      <c r="K381" s="14">
        <f t="shared" si="39"/>
        <v>19.231146611681737</v>
      </c>
      <c r="L381" s="3">
        <f t="shared" si="40"/>
        <v>69.232127802054251</v>
      </c>
    </row>
    <row r="382" spans="8:12" x14ac:dyDescent="0.45">
      <c r="H382" s="14">
        <f t="shared" si="37"/>
        <v>1.9629597574006175</v>
      </c>
      <c r="I382" s="5">
        <v>18.899999999999899</v>
      </c>
      <c r="J382" s="5">
        <f t="shared" si="38"/>
        <v>2.838108723015401</v>
      </c>
      <c r="K382" s="14">
        <f t="shared" si="39"/>
        <v>19.256635220100058</v>
      </c>
      <c r="L382" s="3">
        <f t="shared" si="40"/>
        <v>69.323886792360213</v>
      </c>
    </row>
    <row r="383" spans="8:12" x14ac:dyDescent="0.45">
      <c r="H383" s="14">
        <f t="shared" si="37"/>
        <v>1.9655545500170537</v>
      </c>
      <c r="I383" s="5">
        <v>18.9499999999999</v>
      </c>
      <c r="J383" s="5">
        <f t="shared" si="38"/>
        <v>2.8418603554833406</v>
      </c>
      <c r="K383" s="14">
        <f t="shared" si="39"/>
        <v>19.282090135667296</v>
      </c>
      <c r="L383" s="3">
        <f t="shared" si="40"/>
        <v>69.415524488402269</v>
      </c>
    </row>
    <row r="384" spans="8:12" x14ac:dyDescent="0.45">
      <c r="H384" s="14">
        <f t="shared" si="37"/>
        <v>1.9681459216763355</v>
      </c>
      <c r="I384" s="5">
        <v>18.999999999999901</v>
      </c>
      <c r="J384" s="5">
        <f t="shared" si="38"/>
        <v>2.8456070418242372</v>
      </c>
      <c r="K384" s="14">
        <f t="shared" si="39"/>
        <v>19.307511491644853</v>
      </c>
      <c r="L384" s="3">
        <f t="shared" si="40"/>
        <v>69.507041369921467</v>
      </c>
    </row>
    <row r="385" spans="8:12" x14ac:dyDescent="0.45">
      <c r="H385" s="14">
        <f t="shared" si="37"/>
        <v>1.9707338858733929</v>
      </c>
      <c r="I385" s="5">
        <v>19.049999999999901</v>
      </c>
      <c r="J385" s="5">
        <f t="shared" si="38"/>
        <v>2.8493488015494832</v>
      </c>
      <c r="K385" s="14">
        <f t="shared" si="39"/>
        <v>19.332899420417984</v>
      </c>
      <c r="L385" s="3">
        <f t="shared" si="40"/>
        <v>69.598437913504753</v>
      </c>
    </row>
    <row r="386" spans="8:12" x14ac:dyDescent="0.45">
      <c r="H386" s="14">
        <f t="shared" si="37"/>
        <v>1.973318456014663</v>
      </c>
      <c r="I386" s="5">
        <v>19.099999999999898</v>
      </c>
      <c r="J386" s="5">
        <f t="shared" si="38"/>
        <v>2.8530856540425256</v>
      </c>
      <c r="K386" s="14">
        <f t="shared" si="39"/>
        <v>19.358254053503845</v>
      </c>
      <c r="L386" s="3">
        <f t="shared" si="40"/>
        <v>69.689714592613839</v>
      </c>
    </row>
    <row r="387" spans="8:12" x14ac:dyDescent="0.45">
      <c r="H387" s="14">
        <f t="shared" si="37"/>
        <v>1.9758996454189024</v>
      </c>
      <c r="I387" s="5">
        <v>19.149999999999899</v>
      </c>
      <c r="J387" s="5">
        <f t="shared" si="38"/>
        <v>2.8568176185600391</v>
      </c>
      <c r="K387" s="14">
        <f t="shared" si="39"/>
        <v>19.383575521559433</v>
      </c>
      <c r="L387" s="3">
        <f t="shared" si="40"/>
        <v>69.780871877613947</v>
      </c>
    </row>
    <row r="388" spans="8:12" x14ac:dyDescent="0.45">
      <c r="H388" s="14">
        <f t="shared" si="37"/>
        <v>1.9784774673179866</v>
      </c>
      <c r="I388" s="5">
        <v>19.1999999999999</v>
      </c>
      <c r="J388" s="5">
        <f t="shared" si="38"/>
        <v>2.8605447142330851</v>
      </c>
      <c r="K388" s="14">
        <f t="shared" si="39"/>
        <v>19.408863954389449</v>
      </c>
      <c r="L388" s="3">
        <f t="shared" si="40"/>
        <v>69.871910235802005</v>
      </c>
    </row>
    <row r="389" spans="8:12" x14ac:dyDescent="0.45">
      <c r="H389" s="14">
        <f t="shared" si="37"/>
        <v>1.981051934857702</v>
      </c>
      <c r="I389" s="5">
        <v>19.249999999999901</v>
      </c>
      <c r="J389" s="5">
        <f t="shared" si="38"/>
        <v>2.8642669600682527</v>
      </c>
      <c r="K389" s="14">
        <f t="shared" si="39"/>
        <v>19.43411948095406</v>
      </c>
      <c r="L389" s="3">
        <f t="shared" si="40"/>
        <v>69.962830131434615</v>
      </c>
    </row>
    <row r="390" spans="8:12" x14ac:dyDescent="0.45">
      <c r="H390" s="14">
        <f t="shared" si="37"/>
        <v>1.9836230610985284</v>
      </c>
      <c r="I390" s="5">
        <v>19.299999999999901</v>
      </c>
      <c r="J390" s="5">
        <f t="shared" si="38"/>
        <v>2.8679843749487932</v>
      </c>
      <c r="K390" s="14">
        <f t="shared" si="39"/>
        <v>19.459342229376563</v>
      </c>
      <c r="L390" s="3">
        <f t="shared" si="40"/>
        <v>70.053632025755633</v>
      </c>
    </row>
    <row r="391" spans="8:12" x14ac:dyDescent="0.45">
      <c r="H391" s="14">
        <f t="shared" si="37"/>
        <v>1.9861908590164103</v>
      </c>
      <c r="I391" s="5">
        <v>19.349999999999898</v>
      </c>
      <c r="J391" s="5">
        <f t="shared" si="38"/>
        <v>2.8716969776357337</v>
      </c>
      <c r="K391" s="14">
        <f t="shared" si="39"/>
        <v>19.484532326950987</v>
      </c>
      <c r="L391" s="3">
        <f t="shared" si="40"/>
        <v>70.144316377023543</v>
      </c>
    </row>
    <row r="392" spans="8:12" x14ac:dyDescent="0.45">
      <c r="H392" s="14">
        <f t="shared" si="37"/>
        <v>1.9887553415035237</v>
      </c>
      <c r="I392" s="5">
        <v>19.399999999999899</v>
      </c>
      <c r="J392" s="5">
        <f t="shared" si="38"/>
        <v>2.875404786768986</v>
      </c>
      <c r="K392" s="14">
        <f t="shared" si="39"/>
        <v>19.509689900149567</v>
      </c>
      <c r="L392" s="3">
        <f t="shared" si="40"/>
        <v>70.234883640538442</v>
      </c>
    </row>
    <row r="393" spans="8:12" x14ac:dyDescent="0.45">
      <c r="H393" s="14">
        <f t="shared" si="37"/>
        <v>1.9913165213690283</v>
      </c>
      <c r="I393" s="5">
        <v>19.4499999999999</v>
      </c>
      <c r="J393" s="5">
        <f t="shared" si="38"/>
        <v>2.8791078208684344</v>
      </c>
      <c r="K393" s="14">
        <f t="shared" si="39"/>
        <v>19.534815074630167</v>
      </c>
      <c r="L393" s="3">
        <f t="shared" si="40"/>
        <v>70.325334268668598</v>
      </c>
    </row>
    <row r="394" spans="8:12" x14ac:dyDescent="0.45">
      <c r="H394" s="14">
        <f t="shared" si="37"/>
        <v>1.9938744113398161</v>
      </c>
      <c r="I394" s="5">
        <v>19.499999999999901</v>
      </c>
      <c r="J394" s="5">
        <f t="shared" si="38"/>
        <v>2.8828060983350192</v>
      </c>
      <c r="K394" s="14">
        <f t="shared" si="39"/>
        <v>19.559907975243597</v>
      </c>
      <c r="L394" s="3">
        <f t="shared" si="40"/>
        <v>70.415668710876943</v>
      </c>
    </row>
    <row r="395" spans="8:12" x14ac:dyDescent="0.45">
      <c r="H395" s="14">
        <f t="shared" si="37"/>
        <v>1.9964290240612486</v>
      </c>
      <c r="I395" s="5">
        <v>19.549999999999901</v>
      </c>
      <c r="J395" s="5">
        <f t="shared" si="38"/>
        <v>2.8864996374517986</v>
      </c>
      <c r="K395" s="14">
        <f t="shared" si="39"/>
        <v>19.584968726040849</v>
      </c>
      <c r="L395" s="3">
        <f t="shared" si="40"/>
        <v>70.505887413747061</v>
      </c>
    </row>
    <row r="396" spans="8:12" x14ac:dyDescent="0.45">
      <c r="H396" s="14">
        <f t="shared" si="37"/>
        <v>1.9989803720978849</v>
      </c>
      <c r="I396" s="5">
        <v>19.599999999999898</v>
      </c>
      <c r="J396" s="5">
        <f t="shared" si="38"/>
        <v>2.8901884563850073</v>
      </c>
      <c r="K396" s="14">
        <f t="shared" si="39"/>
        <v>19.609997450280254</v>
      </c>
      <c r="L396" s="3">
        <f t="shared" si="40"/>
        <v>70.595990821008911</v>
      </c>
    </row>
    <row r="397" spans="8:12" x14ac:dyDescent="0.45">
      <c r="H397" s="14">
        <f t="shared" si="37"/>
        <v>2.001528467934206</v>
      </c>
      <c r="I397" s="5">
        <v>19.649999999999899</v>
      </c>
      <c r="J397" s="5">
        <f t="shared" si="38"/>
        <v>2.8938725731850981</v>
      </c>
      <c r="K397" s="14">
        <f t="shared" si="39"/>
        <v>19.634994270434561</v>
      </c>
      <c r="L397" s="3">
        <f t="shared" si="40"/>
        <v>70.685979373564408</v>
      </c>
    </row>
    <row r="398" spans="8:12" x14ac:dyDescent="0.45">
      <c r="H398" s="14">
        <f t="shared" si="37"/>
        <v>2.004073323975323</v>
      </c>
      <c r="I398" s="5">
        <v>19.6999999999999</v>
      </c>
      <c r="J398" s="5">
        <f t="shared" si="38"/>
        <v>2.8975520057877699</v>
      </c>
      <c r="K398" s="14">
        <f t="shared" si="39"/>
        <v>19.659959308197919</v>
      </c>
      <c r="L398" s="3">
        <f t="shared" si="40"/>
        <v>70.775853509512515</v>
      </c>
    </row>
    <row r="399" spans="8:12" x14ac:dyDescent="0.45">
      <c r="H399" s="14">
        <f t="shared" ref="H399:H462" si="41">SQRT(2*I399/g)</f>
        <v>2.0066149525476908</v>
      </c>
      <c r="I399" s="5">
        <v>19.75</v>
      </c>
      <c r="J399" s="5">
        <f t="shared" ref="J399:J462" si="42">Vi*H399</f>
        <v>2.9012267720149976</v>
      </c>
      <c r="K399" s="14">
        <f t="shared" ref="K399:K462" si="43">SQRT(2*g*I399)</f>
        <v>19.684892684492848</v>
      </c>
      <c r="L399" s="3">
        <f t="shared" ref="L399:L462" si="44">K399/1000*3600</f>
        <v>70.865613664174248</v>
      </c>
    </row>
    <row r="400" spans="8:12" x14ac:dyDescent="0.45">
      <c r="H400" s="14">
        <f t="shared" si="41"/>
        <v>2.0091533658997816</v>
      </c>
      <c r="I400" s="5">
        <v>19.8</v>
      </c>
      <c r="J400" s="5">
        <f t="shared" si="42"/>
        <v>2.9048968895760052</v>
      </c>
      <c r="K400" s="14">
        <f t="shared" si="43"/>
        <v>19.709794519476858</v>
      </c>
      <c r="L400" s="3">
        <f t="shared" si="44"/>
        <v>70.955260270116696</v>
      </c>
    </row>
    <row r="401" spans="8:12" x14ac:dyDescent="0.45">
      <c r="H401" s="14">
        <f t="shared" si="41"/>
        <v>2.0116885762028058</v>
      </c>
      <c r="I401" s="5">
        <v>19.850000000000001</v>
      </c>
      <c r="J401" s="5">
        <f t="shared" si="42"/>
        <v>2.908562376068311</v>
      </c>
      <c r="K401" s="14">
        <f t="shared" si="43"/>
        <v>19.734664932549528</v>
      </c>
      <c r="L401" s="3">
        <f t="shared" si="44"/>
        <v>71.044793757178297</v>
      </c>
    </row>
    <row r="402" spans="8:12" x14ac:dyDescent="0.45">
      <c r="H402" s="14">
        <f t="shared" si="41"/>
        <v>2.0142205955513668</v>
      </c>
      <c r="I402" s="5">
        <v>19.899999999999899</v>
      </c>
      <c r="J402" s="5">
        <f t="shared" si="42"/>
        <v>2.912223248978671</v>
      </c>
      <c r="K402" s="14">
        <f t="shared" si="43"/>
        <v>19.759504042358909</v>
      </c>
      <c r="L402" s="3">
        <f t="shared" si="44"/>
        <v>71.134214552492068</v>
      </c>
    </row>
    <row r="403" spans="8:12" x14ac:dyDescent="0.45">
      <c r="H403" s="14">
        <f t="shared" si="41"/>
        <v>2.0167494359641589</v>
      </c>
      <c r="I403" s="5">
        <v>19.9499999999999</v>
      </c>
      <c r="J403" s="5">
        <f t="shared" si="42"/>
        <v>2.9158795256840899</v>
      </c>
      <c r="K403" s="14">
        <f t="shared" si="43"/>
        <v>19.784311966808399</v>
      </c>
      <c r="L403" s="3">
        <f t="shared" si="44"/>
        <v>71.223523080510233</v>
      </c>
    </row>
    <row r="404" spans="8:12" x14ac:dyDescent="0.45">
      <c r="H404" s="14">
        <f t="shared" si="41"/>
        <v>2.0192751093846089</v>
      </c>
      <c r="I404" s="5">
        <v>20</v>
      </c>
      <c r="J404" s="5">
        <f t="shared" si="42"/>
        <v>2.9195312234527488</v>
      </c>
      <c r="K404" s="14">
        <f t="shared" si="43"/>
        <v>19.809088823063014</v>
      </c>
      <c r="L404" s="3">
        <f t="shared" si="44"/>
        <v>71.312719763026848</v>
      </c>
    </row>
    <row r="405" spans="8:12" x14ac:dyDescent="0.45">
      <c r="H405" s="14">
        <f t="shared" si="41"/>
        <v>2.0217976276815328</v>
      </c>
      <c r="I405" s="5">
        <v>20.05</v>
      </c>
      <c r="J405" s="5">
        <f t="shared" si="42"/>
        <v>2.9231783594449539</v>
      </c>
      <c r="K405" s="14">
        <f t="shared" si="43"/>
        <v>19.833834727555839</v>
      </c>
      <c r="L405" s="3">
        <f t="shared" si="44"/>
        <v>71.401805019201021</v>
      </c>
    </row>
    <row r="406" spans="8:12" x14ac:dyDescent="0.45">
      <c r="H406" s="14">
        <f t="shared" si="41"/>
        <v>2.0243170026498136</v>
      </c>
      <c r="I406" s="5">
        <v>20.100000000000001</v>
      </c>
      <c r="J406" s="5">
        <f t="shared" si="42"/>
        <v>2.9268209507141161</v>
      </c>
      <c r="K406" s="14">
        <f t="shared" si="43"/>
        <v>19.858549795994673</v>
      </c>
      <c r="L406" s="3">
        <f t="shared" si="44"/>
        <v>71.490779265580827</v>
      </c>
    </row>
    <row r="407" spans="8:12" x14ac:dyDescent="0.45">
      <c r="H407" s="14">
        <f t="shared" si="41"/>
        <v>2.0268332460110168</v>
      </c>
      <c r="I407" s="5">
        <v>20.149999999999899</v>
      </c>
      <c r="J407" s="5">
        <f t="shared" si="42"/>
        <v>2.9304590142076425</v>
      </c>
      <c r="K407" s="14">
        <f t="shared" si="43"/>
        <v>19.883234143368075</v>
      </c>
      <c r="L407" s="3">
        <f t="shared" si="44"/>
        <v>71.579642916125067</v>
      </c>
    </row>
    <row r="408" spans="8:12" x14ac:dyDescent="0.45">
      <c r="H408" s="14">
        <f t="shared" si="41"/>
        <v>2.0293463694140548</v>
      </c>
      <c r="I408" s="5">
        <v>20.1999999999999</v>
      </c>
      <c r="J408" s="5">
        <f t="shared" si="42"/>
        <v>2.9340925667678954</v>
      </c>
      <c r="K408" s="14">
        <f t="shared" si="43"/>
        <v>19.907887883951879</v>
      </c>
      <c r="L408" s="3">
        <f t="shared" si="44"/>
        <v>71.66839638222676</v>
      </c>
    </row>
    <row r="409" spans="8:12" x14ac:dyDescent="0.45">
      <c r="H409" s="14">
        <f t="shared" si="41"/>
        <v>2.0318563844357889</v>
      </c>
      <c r="I409" s="5">
        <v>20.25</v>
      </c>
      <c r="J409" s="5">
        <f t="shared" si="42"/>
        <v>2.9377216251330633</v>
      </c>
      <c r="K409" s="14">
        <f t="shared" si="43"/>
        <v>19.932511131315092</v>
      </c>
      <c r="L409" s="3">
        <f t="shared" si="44"/>
        <v>71.757040072734327</v>
      </c>
    </row>
    <row r="410" spans="8:12" x14ac:dyDescent="0.45">
      <c r="H410" s="14">
        <f t="shared" si="41"/>
        <v>2.0343633025816521</v>
      </c>
      <c r="I410" s="5">
        <v>20.3</v>
      </c>
      <c r="J410" s="5">
        <f t="shared" si="42"/>
        <v>2.9413462059380624</v>
      </c>
      <c r="K410" s="14">
        <f t="shared" si="43"/>
        <v>19.957103998326012</v>
      </c>
      <c r="L410" s="3">
        <f t="shared" si="44"/>
        <v>71.845574393973649</v>
      </c>
    </row>
    <row r="411" spans="8:12" x14ac:dyDescent="0.45">
      <c r="H411" s="14">
        <f t="shared" si="41"/>
        <v>2.0368671352862902</v>
      </c>
      <c r="I411" s="5">
        <v>20.350000000000001</v>
      </c>
      <c r="J411" s="5">
        <f t="shared" si="42"/>
        <v>2.9449663257154617</v>
      </c>
      <c r="K411" s="14">
        <f t="shared" si="43"/>
        <v>19.981666597158508</v>
      </c>
      <c r="L411" s="3">
        <f t="shared" si="44"/>
        <v>71.933999749770635</v>
      </c>
    </row>
    <row r="412" spans="8:12" x14ac:dyDescent="0.45">
      <c r="H412" s="14">
        <f t="shared" si="41"/>
        <v>2.0393678939141484</v>
      </c>
      <c r="I412" s="5">
        <v>20.399999999999999</v>
      </c>
      <c r="J412" s="5">
        <f t="shared" si="42"/>
        <v>2.9485820008963319</v>
      </c>
      <c r="K412" s="14">
        <f t="shared" si="43"/>
        <v>20.006199039297794</v>
      </c>
      <c r="L412" s="3">
        <f t="shared" si="44"/>
        <v>72.022316541472051</v>
      </c>
    </row>
    <row r="413" spans="8:12" x14ac:dyDescent="0.45">
      <c r="H413" s="14">
        <f t="shared" si="41"/>
        <v>2.0418655897600799</v>
      </c>
      <c r="I413" s="5">
        <v>20.45</v>
      </c>
      <c r="J413" s="5">
        <f t="shared" si="42"/>
        <v>2.9521932478111257</v>
      </c>
      <c r="K413" s="14">
        <f t="shared" si="43"/>
        <v>20.030701435546383</v>
      </c>
      <c r="L413" s="3">
        <f t="shared" si="44"/>
        <v>72.110525167966983</v>
      </c>
    </row>
    <row r="414" spans="8:12" x14ac:dyDescent="0.45">
      <c r="H414" s="14">
        <f t="shared" si="41"/>
        <v>2.0443602340499409</v>
      </c>
      <c r="I414" s="5">
        <v>20.5</v>
      </c>
      <c r="J414" s="5">
        <f t="shared" si="42"/>
        <v>2.955800082690538</v>
      </c>
      <c r="K414" s="14">
        <f t="shared" si="43"/>
        <v>20.055173896029924</v>
      </c>
      <c r="L414" s="3">
        <f t="shared" si="44"/>
        <v>72.198626025707725</v>
      </c>
    </row>
    <row r="415" spans="8:12" x14ac:dyDescent="0.45">
      <c r="H415" s="14">
        <f t="shared" si="41"/>
        <v>2.0468518379411784</v>
      </c>
      <c r="I415" s="5">
        <v>20.55</v>
      </c>
      <c r="J415" s="5">
        <f t="shared" si="42"/>
        <v>2.9594025216663549</v>
      </c>
      <c r="K415" s="14">
        <f t="shared" si="43"/>
        <v>20.079616530202962</v>
      </c>
      <c r="L415" s="3">
        <f t="shared" si="44"/>
        <v>72.286619508730666</v>
      </c>
    </row>
    <row r="416" spans="8:12" x14ac:dyDescent="0.45">
      <c r="H416" s="14">
        <f t="shared" si="41"/>
        <v>2.0493404125234127</v>
      </c>
      <c r="I416" s="5">
        <v>20.6</v>
      </c>
      <c r="J416" s="5">
        <f t="shared" si="42"/>
        <v>2.9630005807722974</v>
      </c>
      <c r="K416" s="14">
        <f t="shared" si="43"/>
        <v>20.104029446854678</v>
      </c>
      <c r="L416" s="3">
        <f t="shared" si="44"/>
        <v>72.374506008676832</v>
      </c>
    </row>
    <row r="417" spans="8:12" x14ac:dyDescent="0.45">
      <c r="H417" s="14">
        <f t="shared" si="41"/>
        <v>2.051825968819013</v>
      </c>
      <c r="I417" s="5">
        <v>20.65</v>
      </c>
      <c r="J417" s="5">
        <f t="shared" si="42"/>
        <v>2.9665942759448516</v>
      </c>
      <c r="K417" s="14">
        <f t="shared" si="43"/>
        <v>20.128412754114517</v>
      </c>
      <c r="L417" s="3">
        <f t="shared" si="44"/>
        <v>72.46228591481227</v>
      </c>
    </row>
    <row r="418" spans="8:12" x14ac:dyDescent="0.45">
      <c r="H418" s="14">
        <f t="shared" si="41"/>
        <v>2.0543085177836682</v>
      </c>
      <c r="I418" s="5">
        <v>20.7</v>
      </c>
      <c r="J418" s="5">
        <f t="shared" si="42"/>
        <v>2.9701836230240963</v>
      </c>
      <c r="K418" s="14">
        <f t="shared" si="43"/>
        <v>20.152766559457785</v>
      </c>
      <c r="L418" s="3">
        <f t="shared" si="44"/>
        <v>72.549959614048021</v>
      </c>
    </row>
    <row r="419" spans="8:12" x14ac:dyDescent="0.45">
      <c r="H419" s="14">
        <f t="shared" si="41"/>
        <v>2.0567880703069488</v>
      </c>
      <c r="I419" s="5">
        <v>20.75</v>
      </c>
      <c r="J419" s="5">
        <f t="shared" si="42"/>
        <v>2.9737686377545134</v>
      </c>
      <c r="K419" s="14">
        <f t="shared" si="43"/>
        <v>20.17709096971117</v>
      </c>
      <c r="L419" s="3">
        <f t="shared" si="44"/>
        <v>72.63752749096021</v>
      </c>
    </row>
    <row r="420" spans="8:12" x14ac:dyDescent="0.45">
      <c r="H420" s="14">
        <f t="shared" si="41"/>
        <v>2.0592646372128649</v>
      </c>
      <c r="I420" s="5">
        <v>20.8</v>
      </c>
      <c r="J420" s="5">
        <f t="shared" si="42"/>
        <v>2.9773493357857963</v>
      </c>
      <c r="K420" s="14">
        <f t="shared" si="43"/>
        <v>20.201386091058207</v>
      </c>
      <c r="L420" s="3">
        <f t="shared" si="44"/>
        <v>72.724989927809546</v>
      </c>
    </row>
    <row r="421" spans="8:12" x14ac:dyDescent="0.45">
      <c r="H421" s="14">
        <f t="shared" si="41"/>
        <v>2.0617382292604183</v>
      </c>
      <c r="I421" s="5">
        <v>20.85</v>
      </c>
      <c r="J421" s="5">
        <f t="shared" si="42"/>
        <v>2.9809257326736467</v>
      </c>
      <c r="K421" s="14">
        <f t="shared" si="43"/>
        <v>20.225652029044703</v>
      </c>
      <c r="L421" s="3">
        <f t="shared" si="44"/>
        <v>72.81234730456093</v>
      </c>
    </row>
    <row r="422" spans="8:12" x14ac:dyDescent="0.45">
      <c r="H422" s="14">
        <f t="shared" si="41"/>
        <v>2.0642088571441444</v>
      </c>
      <c r="I422" s="5">
        <v>20.9</v>
      </c>
      <c r="J422" s="5">
        <f t="shared" si="42"/>
        <v>2.9844978438805585</v>
      </c>
      <c r="K422" s="14">
        <f t="shared" si="43"/>
        <v>20.249888888584056</v>
      </c>
      <c r="L422" s="3">
        <f t="shared" si="44"/>
        <v>72.899599998902602</v>
      </c>
    </row>
    <row r="423" spans="8:12" x14ac:dyDescent="0.45">
      <c r="H423" s="14">
        <f t="shared" si="41"/>
        <v>2.0666765314946565</v>
      </c>
      <c r="I423" s="5">
        <v>20.95</v>
      </c>
      <c r="J423" s="5">
        <f t="shared" si="42"/>
        <v>2.9880656847766063</v>
      </c>
      <c r="K423" s="14">
        <f t="shared" si="43"/>
        <v>20.274096773962583</v>
      </c>
      <c r="L423" s="3">
        <f t="shared" si="44"/>
        <v>72.986748386265305</v>
      </c>
    </row>
    <row r="424" spans="8:12" x14ac:dyDescent="0.45">
      <c r="H424" s="14">
        <f t="shared" si="41"/>
        <v>2.0691412628791768</v>
      </c>
      <c r="I424" s="5">
        <v>21</v>
      </c>
      <c r="J424" s="5">
        <f t="shared" si="42"/>
        <v>2.9916292706402108</v>
      </c>
      <c r="K424" s="14">
        <f t="shared" si="43"/>
        <v>20.298275788844727</v>
      </c>
      <c r="L424" s="3">
        <f t="shared" si="44"/>
        <v>73.073792839841019</v>
      </c>
    </row>
    <row r="425" spans="8:12" x14ac:dyDescent="0.45">
      <c r="H425" s="14">
        <f t="shared" si="41"/>
        <v>2.071603061802064</v>
      </c>
      <c r="I425" s="5">
        <v>21.05</v>
      </c>
      <c r="J425" s="5">
        <f t="shared" si="42"/>
        <v>2.9951886166589023</v>
      </c>
      <c r="K425" s="14">
        <f t="shared" si="43"/>
        <v>20.322426036278248</v>
      </c>
      <c r="L425" s="3">
        <f t="shared" si="44"/>
        <v>73.160733730601692</v>
      </c>
    </row>
    <row r="426" spans="8:12" x14ac:dyDescent="0.45">
      <c r="H426" s="14">
        <f t="shared" si="41"/>
        <v>2.0740619387053361</v>
      </c>
      <c r="I426" s="5">
        <v>21.1</v>
      </c>
      <c r="J426" s="5">
        <f t="shared" si="42"/>
        <v>2.9987437379300785</v>
      </c>
      <c r="K426" s="14">
        <f t="shared" si="43"/>
        <v>20.346547618699347</v>
      </c>
      <c r="L426" s="3">
        <f t="shared" si="44"/>
        <v>73.247571427317652</v>
      </c>
    </row>
    <row r="427" spans="8:12" x14ac:dyDescent="0.45">
      <c r="H427" s="14">
        <f t="shared" si="41"/>
        <v>2.076517903969187</v>
      </c>
      <c r="I427" s="5">
        <v>21.15</v>
      </c>
      <c r="J427" s="5">
        <f t="shared" si="42"/>
        <v>3.0022946494617488</v>
      </c>
      <c r="K427" s="14">
        <f t="shared" si="43"/>
        <v>20.370640637937726</v>
      </c>
      <c r="L427" s="3">
        <f t="shared" si="44"/>
        <v>73.334306296575818</v>
      </c>
    </row>
    <row r="428" spans="8:12" x14ac:dyDescent="0.45">
      <c r="H428" s="14">
        <f t="shared" si="41"/>
        <v>2.0789709679124999</v>
      </c>
      <c r="I428" s="5">
        <v>21.2</v>
      </c>
      <c r="J428" s="5">
        <f t="shared" si="42"/>
        <v>3.0058413661732772</v>
      </c>
      <c r="K428" s="14">
        <f t="shared" si="43"/>
        <v>20.394705195221626</v>
      </c>
      <c r="L428" s="3">
        <f t="shared" si="44"/>
        <v>73.420938702797855</v>
      </c>
    </row>
    <row r="429" spans="8:12" x14ac:dyDescent="0.45">
      <c r="H429" s="14">
        <f t="shared" si="41"/>
        <v>2.0814211407933492</v>
      </c>
      <c r="I429" s="5">
        <v>21.25</v>
      </c>
      <c r="J429" s="5">
        <f t="shared" si="42"/>
        <v>3.0093839028961096</v>
      </c>
      <c r="K429" s="14">
        <f t="shared" si="43"/>
        <v>20.41874139118276</v>
      </c>
      <c r="L429" s="3">
        <f t="shared" si="44"/>
        <v>73.507469008257942</v>
      </c>
    </row>
    <row r="430" spans="8:12" x14ac:dyDescent="0.45">
      <c r="H430" s="14">
        <f t="shared" si="41"/>
        <v>2.0838684328095041</v>
      </c>
      <c r="I430" s="5">
        <v>21.3</v>
      </c>
      <c r="J430" s="5">
        <f t="shared" si="42"/>
        <v>3.0129222743745006</v>
      </c>
      <c r="K430" s="14">
        <f t="shared" si="43"/>
        <v>20.442749325861236</v>
      </c>
      <c r="L430" s="3">
        <f t="shared" si="44"/>
        <v>73.593897573100449</v>
      </c>
    </row>
    <row r="431" spans="8:12" x14ac:dyDescent="0.45">
      <c r="H431" s="14">
        <f t="shared" si="41"/>
        <v>2.0863128540989222</v>
      </c>
      <c r="I431" s="5">
        <v>21.35</v>
      </c>
      <c r="J431" s="5">
        <f t="shared" si="42"/>
        <v>3.0164564952662261</v>
      </c>
      <c r="K431" s="14">
        <f t="shared" si="43"/>
        <v>20.466729098710424</v>
      </c>
      <c r="L431" s="3">
        <f t="shared" si="44"/>
        <v>73.680224755357528</v>
      </c>
    </row>
    <row r="432" spans="8:12" x14ac:dyDescent="0.45">
      <c r="H432" s="14">
        <f t="shared" si="41"/>
        <v>2.0887544147402393</v>
      </c>
      <c r="I432" s="5">
        <v>21.4</v>
      </c>
      <c r="J432" s="5">
        <f t="shared" si="42"/>
        <v>3.0199865801432941</v>
      </c>
      <c r="K432" s="14">
        <f t="shared" si="43"/>
        <v>20.490680808601748</v>
      </c>
      <c r="L432" s="3">
        <f t="shared" si="44"/>
        <v>73.766450910966299</v>
      </c>
    </row>
    <row r="433" spans="8:12" x14ac:dyDescent="0.45">
      <c r="H433" s="14">
        <f t="shared" si="41"/>
        <v>2.0911931247532567</v>
      </c>
      <c r="I433" s="5">
        <v>21.45</v>
      </c>
      <c r="J433" s="5">
        <f t="shared" si="42"/>
        <v>3.0235125434926475</v>
      </c>
      <c r="K433" s="14">
        <f t="shared" si="43"/>
        <v>20.51460455382945</v>
      </c>
      <c r="L433" s="3">
        <f t="shared" si="44"/>
        <v>73.852576393786023</v>
      </c>
    </row>
    <row r="434" spans="8:12" x14ac:dyDescent="0.45">
      <c r="H434" s="14">
        <f t="shared" si="41"/>
        <v>2.0936289940994177</v>
      </c>
      <c r="I434" s="5">
        <v>21.5</v>
      </c>
      <c r="J434" s="5">
        <f t="shared" si="42"/>
        <v>3.0270343997168525</v>
      </c>
      <c r="K434" s="14">
        <f t="shared" si="43"/>
        <v>20.538500432115292</v>
      </c>
      <c r="L434" s="3">
        <f t="shared" si="44"/>
        <v>73.938601555615051</v>
      </c>
    </row>
    <row r="435" spans="8:12" x14ac:dyDescent="0.45">
      <c r="H435" s="14">
        <f t="shared" si="41"/>
        <v>2.0960620326822847</v>
      </c>
      <c r="I435" s="5">
        <v>21.55</v>
      </c>
      <c r="J435" s="5">
        <f t="shared" si="42"/>
        <v>3.0305521631347903</v>
      </c>
      <c r="K435" s="14">
        <f t="shared" si="43"/>
        <v>20.562368540613214</v>
      </c>
      <c r="L435" s="3">
        <f t="shared" si="44"/>
        <v>74.02452674620757</v>
      </c>
    </row>
    <row r="436" spans="8:12" x14ac:dyDescent="0.45">
      <c r="H436" s="14">
        <f t="shared" si="41"/>
        <v>2.098492250348007</v>
      </c>
      <c r="I436" s="5">
        <v>21.6</v>
      </c>
      <c r="J436" s="5">
        <f t="shared" si="42"/>
        <v>3.0340658479823319</v>
      </c>
      <c r="K436" s="14">
        <f t="shared" si="43"/>
        <v>20.586208975913948</v>
      </c>
      <c r="L436" s="3">
        <f t="shared" si="44"/>
        <v>74.110352313290221</v>
      </c>
    </row>
    <row r="437" spans="8:12" x14ac:dyDescent="0.45">
      <c r="H437" s="14">
        <f t="shared" si="41"/>
        <v>2.1009196568857869</v>
      </c>
      <c r="I437" s="5">
        <v>21.65</v>
      </c>
      <c r="J437" s="5">
        <f t="shared" si="42"/>
        <v>3.0375754684130127</v>
      </c>
      <c r="K437" s="14">
        <f t="shared" si="43"/>
        <v>20.610021834049569</v>
      </c>
      <c r="L437" s="3">
        <f t="shared" si="44"/>
        <v>74.196078602578439</v>
      </c>
    </row>
    <row r="438" spans="8:12" x14ac:dyDescent="0.45">
      <c r="H438" s="14">
        <f t="shared" si="41"/>
        <v>2.1033442620283402</v>
      </c>
      <c r="I438" s="5">
        <v>21.7</v>
      </c>
      <c r="J438" s="5">
        <f t="shared" si="42"/>
        <v>3.0410810384986986</v>
      </c>
      <c r="K438" s="14">
        <f t="shared" si="43"/>
        <v>20.63380721049802</v>
      </c>
      <c r="L438" s="3">
        <f t="shared" si="44"/>
        <v>74.281705957792866</v>
      </c>
    </row>
    <row r="439" spans="8:12" x14ac:dyDescent="0.45">
      <c r="H439" s="14">
        <f t="shared" si="41"/>
        <v>2.1057660754523506</v>
      </c>
      <c r="I439" s="5">
        <v>21.75</v>
      </c>
      <c r="J439" s="5">
        <f t="shared" si="42"/>
        <v>3.0445825722302415</v>
      </c>
      <c r="K439" s="14">
        <f t="shared" si="43"/>
        <v>20.657565200187559</v>
      </c>
      <c r="L439" s="3">
        <f t="shared" si="44"/>
        <v>74.367234720675214</v>
      </c>
    </row>
    <row r="440" spans="8:12" x14ac:dyDescent="0.45">
      <c r="H440" s="14">
        <f t="shared" si="41"/>
        <v>2.1081851067789197</v>
      </c>
      <c r="I440" s="5">
        <v>21.8</v>
      </c>
      <c r="J440" s="5">
        <f t="shared" si="42"/>
        <v>3.0480800835181321</v>
      </c>
      <c r="K440" s="14">
        <f t="shared" si="43"/>
        <v>20.681295897501201</v>
      </c>
      <c r="L440" s="3">
        <f t="shared" si="44"/>
        <v>74.452665231004318</v>
      </c>
    </row>
    <row r="441" spans="8:12" x14ac:dyDescent="0.45">
      <c r="H441" s="14">
        <f t="shared" si="41"/>
        <v>2.1106013655740146</v>
      </c>
      <c r="I441" s="5">
        <v>21.85</v>
      </c>
      <c r="J441" s="5">
        <f t="shared" si="42"/>
        <v>3.0515735861931446</v>
      </c>
      <c r="K441" s="14">
        <f t="shared" si="43"/>
        <v>20.704999396281085</v>
      </c>
      <c r="L441" s="3">
        <f t="shared" si="44"/>
        <v>74.537997826611914</v>
      </c>
    </row>
    <row r="442" spans="8:12" x14ac:dyDescent="0.45">
      <c r="H442" s="14">
        <f t="shared" si="41"/>
        <v>2.1130148613489079</v>
      </c>
      <c r="I442" s="5">
        <v>21.9</v>
      </c>
      <c r="J442" s="5">
        <f t="shared" si="42"/>
        <v>3.0550630940069761</v>
      </c>
      <c r="K442" s="14">
        <f t="shared" si="43"/>
        <v>20.728675789832788</v>
      </c>
      <c r="L442" s="3">
        <f t="shared" si="44"/>
        <v>74.623232843398043</v>
      </c>
    </row>
    <row r="443" spans="8:12" x14ac:dyDescent="0.45">
      <c r="H443" s="14">
        <f t="shared" si="41"/>
        <v>2.1154256035606158</v>
      </c>
      <c r="I443" s="5">
        <v>21.95</v>
      </c>
      <c r="J443" s="5">
        <f t="shared" si="42"/>
        <v>3.0585486206328758</v>
      </c>
      <c r="K443" s="14">
        <f t="shared" si="43"/>
        <v>20.752325170929641</v>
      </c>
      <c r="L443" s="3">
        <f t="shared" si="44"/>
        <v>74.708370615346709</v>
      </c>
    </row>
    <row r="444" spans="8:12" x14ac:dyDescent="0.45">
      <c r="H444" s="14">
        <f t="shared" si="41"/>
        <v>2.1178336016123285</v>
      </c>
      <c r="I444" s="5">
        <v>22</v>
      </c>
      <c r="J444" s="5">
        <f t="shared" si="42"/>
        <v>3.0620301796662712</v>
      </c>
      <c r="K444" s="14">
        <f t="shared" si="43"/>
        <v>20.775947631816944</v>
      </c>
      <c r="L444" s="3">
        <f t="shared" si="44"/>
        <v>74.793411474541003</v>
      </c>
    </row>
    <row r="445" spans="8:12" x14ac:dyDescent="0.45">
      <c r="H445" s="14">
        <f t="shared" si="41"/>
        <v>2.1202388648538393</v>
      </c>
      <c r="I445" s="5">
        <v>22.05</v>
      </c>
      <c r="J445" s="5">
        <f t="shared" si="42"/>
        <v>3.0655077846253862</v>
      </c>
      <c r="K445" s="14">
        <f t="shared" si="43"/>
        <v>20.799543264216165</v>
      </c>
      <c r="L445" s="3">
        <f t="shared" si="44"/>
        <v>74.878355751178205</v>
      </c>
    </row>
    <row r="446" spans="8:12" x14ac:dyDescent="0.45">
      <c r="H446" s="14">
        <f t="shared" si="41"/>
        <v>2.1226414025819689</v>
      </c>
      <c r="I446" s="5">
        <v>22.1</v>
      </c>
      <c r="J446" s="5">
        <f t="shared" si="42"/>
        <v>3.0689814489518561</v>
      </c>
      <c r="K446" s="14">
        <f t="shared" si="43"/>
        <v>20.823112159329114</v>
      </c>
      <c r="L446" s="3">
        <f t="shared" si="44"/>
        <v>74.963203773584809</v>
      </c>
    </row>
    <row r="447" spans="8:12" x14ac:dyDescent="0.45">
      <c r="H447" s="14">
        <f t="shared" si="41"/>
        <v>2.1250412240409826</v>
      </c>
      <c r="I447" s="5">
        <v>22.15</v>
      </c>
      <c r="J447" s="5">
        <f t="shared" si="42"/>
        <v>3.0724511860113286</v>
      </c>
      <c r="K447" s="14">
        <f t="shared" si="43"/>
        <v>20.846654407842042</v>
      </c>
      <c r="L447" s="3">
        <f t="shared" si="44"/>
        <v>75.047955868231341</v>
      </c>
    </row>
    <row r="448" spans="8:12" x14ac:dyDescent="0.45">
      <c r="H448" s="14">
        <f t="shared" si="41"/>
        <v>2.1274383384230076</v>
      </c>
      <c r="I448" s="5">
        <v>22.2</v>
      </c>
      <c r="J448" s="5">
        <f t="shared" si="42"/>
        <v>3.07591700909407</v>
      </c>
      <c r="K448" s="14">
        <f t="shared" si="43"/>
        <v>20.870170099929709</v>
      </c>
      <c r="L448" s="3">
        <f t="shared" si="44"/>
        <v>75.132612359746943</v>
      </c>
    </row>
    <row r="449" spans="8:12" x14ac:dyDescent="0.45">
      <c r="H449" s="14">
        <f t="shared" si="41"/>
        <v>2.1298327548684428</v>
      </c>
      <c r="I449" s="5">
        <v>22.25</v>
      </c>
      <c r="J449" s="5">
        <f t="shared" si="42"/>
        <v>3.0793789314155546</v>
      </c>
      <c r="K449" s="14">
        <f t="shared" si="43"/>
        <v>20.893659325259421</v>
      </c>
      <c r="L449" s="3">
        <f t="shared" si="44"/>
        <v>75.217173570933923</v>
      </c>
    </row>
    <row r="450" spans="8:12" x14ac:dyDescent="0.45">
      <c r="H450" s="14">
        <f t="shared" si="41"/>
        <v>2.1322244824663632</v>
      </c>
      <c r="I450" s="5">
        <v>22.3</v>
      </c>
      <c r="J450" s="5">
        <f t="shared" si="42"/>
        <v>3.082836966117052</v>
      </c>
      <c r="K450" s="14">
        <f t="shared" si="43"/>
        <v>20.917122172995022</v>
      </c>
      <c r="L450" s="3">
        <f t="shared" si="44"/>
        <v>75.301639822782079</v>
      </c>
    </row>
    <row r="451" spans="8:12" x14ac:dyDescent="0.45">
      <c r="H451" s="14">
        <f t="shared" si="41"/>
        <v>2.1346135302549265</v>
      </c>
      <c r="I451" s="5">
        <v>22.35</v>
      </c>
      <c r="J451" s="5">
        <f t="shared" si="42"/>
        <v>3.086291126266214</v>
      </c>
      <c r="K451" s="14">
        <f t="shared" si="43"/>
        <v>20.940558731800831</v>
      </c>
      <c r="L451" s="3">
        <f t="shared" si="44"/>
        <v>75.386011434482981</v>
      </c>
    </row>
    <row r="452" spans="8:12" x14ac:dyDescent="0.45">
      <c r="H452" s="14">
        <f t="shared" si="41"/>
        <v>2.1369999072217691</v>
      </c>
      <c r="I452" s="5">
        <v>22.4</v>
      </c>
      <c r="J452" s="5">
        <f t="shared" si="42"/>
        <v>3.0897414248576469</v>
      </c>
      <c r="K452" s="14">
        <f t="shared" si="43"/>
        <v>20.963969089845559</v>
      </c>
      <c r="L452" s="3">
        <f t="shared" si="44"/>
        <v>75.470288723444014</v>
      </c>
    </row>
    <row r="453" spans="8:12" x14ac:dyDescent="0.45">
      <c r="H453" s="14">
        <f t="shared" si="41"/>
        <v>2.1393836223044014</v>
      </c>
      <c r="I453" s="5">
        <v>22.45</v>
      </c>
      <c r="J453" s="5">
        <f t="shared" si="42"/>
        <v>3.0931878748134833</v>
      </c>
      <c r="K453" s="14">
        <f t="shared" si="43"/>
        <v>20.987353334806176</v>
      </c>
      <c r="L453" s="3">
        <f t="shared" si="44"/>
        <v>75.55447200530223</v>
      </c>
    </row>
    <row r="454" spans="8:12" x14ac:dyDescent="0.45">
      <c r="H454" s="14">
        <f t="shared" si="41"/>
        <v>2.1417646843905969</v>
      </c>
      <c r="I454" s="5">
        <v>22.5</v>
      </c>
      <c r="J454" s="5">
        <f t="shared" si="42"/>
        <v>3.0966304889839447</v>
      </c>
      <c r="K454" s="14">
        <f t="shared" si="43"/>
        <v>21.010711553871754</v>
      </c>
      <c r="L454" s="3">
        <f t="shared" si="44"/>
        <v>75.63856159393832</v>
      </c>
    </row>
    <row r="455" spans="8:12" x14ac:dyDescent="0.45">
      <c r="H455" s="14">
        <f t="shared" si="41"/>
        <v>2.1441431023187802</v>
      </c>
      <c r="I455" s="5">
        <v>22.55</v>
      </c>
      <c r="J455" s="5">
        <f t="shared" si="42"/>
        <v>3.1000692801479022</v>
      </c>
      <c r="K455" s="14">
        <f t="shared" si="43"/>
        <v>21.034043833747234</v>
      </c>
      <c r="L455" s="3">
        <f t="shared" si="44"/>
        <v>75.722557801490041</v>
      </c>
    </row>
    <row r="456" spans="8:12" x14ac:dyDescent="0.45">
      <c r="H456" s="14">
        <f t="shared" si="41"/>
        <v>2.14651888487841</v>
      </c>
      <c r="I456" s="5">
        <v>22.6</v>
      </c>
      <c r="J456" s="5">
        <f t="shared" si="42"/>
        <v>3.1035042610134305</v>
      </c>
      <c r="K456" s="14">
        <f t="shared" si="43"/>
        <v>21.057350260657206</v>
      </c>
      <c r="L456" s="3">
        <f t="shared" si="44"/>
        <v>75.806460938365944</v>
      </c>
    </row>
    <row r="457" spans="8:12" x14ac:dyDescent="0.45">
      <c r="H457" s="14">
        <f t="shared" si="41"/>
        <v>2.1488920408103573</v>
      </c>
      <c r="I457" s="5">
        <v>22.65</v>
      </c>
      <c r="J457" s="5">
        <f t="shared" si="42"/>
        <v>3.106935444218355</v>
      </c>
      <c r="K457" s="14">
        <f t="shared" si="43"/>
        <v>21.080630920349609</v>
      </c>
      <c r="L457" s="3">
        <f t="shared" si="44"/>
        <v>75.890271313258594</v>
      </c>
    </row>
    <row r="458" spans="8:12" x14ac:dyDescent="0.45">
      <c r="H458" s="14">
        <f t="shared" si="41"/>
        <v>2.1512625788072812</v>
      </c>
      <c r="I458" s="5">
        <v>22.7</v>
      </c>
      <c r="J458" s="5">
        <f t="shared" si="42"/>
        <v>3.1103628423307943</v>
      </c>
      <c r="K458" s="14">
        <f t="shared" si="43"/>
        <v>21.103885898099431</v>
      </c>
      <c r="L458" s="3">
        <f t="shared" si="44"/>
        <v>75.973989233157951</v>
      </c>
    </row>
    <row r="459" spans="8:12" x14ac:dyDescent="0.45">
      <c r="H459" s="14">
        <f t="shared" si="41"/>
        <v>2.153630507513999</v>
      </c>
      <c r="I459" s="5">
        <v>22.75</v>
      </c>
      <c r="J459" s="5">
        <f t="shared" si="42"/>
        <v>3.113786467849696</v>
      </c>
      <c r="K459" s="14">
        <f t="shared" si="43"/>
        <v>21.127115278712331</v>
      </c>
      <c r="L459" s="3">
        <f t="shared" si="44"/>
        <v>76.057615003364404</v>
      </c>
    </row>
    <row r="460" spans="8:12" x14ac:dyDescent="0.45">
      <c r="H460" s="14">
        <f t="shared" si="41"/>
        <v>2.1559958355278557</v>
      </c>
      <c r="I460" s="5">
        <v>22.8</v>
      </c>
      <c r="J460" s="5">
        <f t="shared" si="42"/>
        <v>3.1172063332053717</v>
      </c>
      <c r="K460" s="14">
        <f t="shared" si="43"/>
        <v>21.150319146528261</v>
      </c>
      <c r="L460" s="3">
        <f t="shared" si="44"/>
        <v>76.141148927501746</v>
      </c>
    </row>
    <row r="461" spans="8:12" x14ac:dyDescent="0.45">
      <c r="H461" s="14">
        <f t="shared" si="41"/>
        <v>2.1583585713990865</v>
      </c>
      <c r="I461" s="5">
        <v>22.85</v>
      </c>
      <c r="J461" s="5">
        <f t="shared" si="42"/>
        <v>3.1206224507600182</v>
      </c>
      <c r="K461" s="14">
        <f t="shared" si="43"/>
        <v>21.173497585425043</v>
      </c>
      <c r="L461" s="3">
        <f t="shared" si="44"/>
        <v>76.224591307530147</v>
      </c>
    </row>
    <row r="462" spans="8:12" x14ac:dyDescent="0.45">
      <c r="H462" s="14">
        <f t="shared" si="41"/>
        <v>2.16071872363118</v>
      </c>
      <c r="I462" s="5">
        <v>22.9</v>
      </c>
      <c r="J462" s="5">
        <f t="shared" si="42"/>
        <v>3.1240348328082468</v>
      </c>
      <c r="K462" s="14">
        <f t="shared" si="43"/>
        <v>21.196650678821879</v>
      </c>
      <c r="L462" s="3">
        <f t="shared" si="44"/>
        <v>76.307942443758762</v>
      </c>
    </row>
    <row r="463" spans="8:12" x14ac:dyDescent="0.45">
      <c r="H463" s="14">
        <f t="shared" ref="H463:H526" si="45">SQRT(2*I463/g)</f>
        <v>2.163076300681233</v>
      </c>
      <c r="I463" s="5">
        <v>22.95</v>
      </c>
      <c r="J463" s="5">
        <f t="shared" ref="J463:J526" si="46">Vi*H463</f>
        <v>3.1274434915775928</v>
      </c>
      <c r="K463" s="14">
        <f t="shared" ref="K463:K526" si="47">SQRT(2*g*I463)</f>
        <v>21.219778509682893</v>
      </c>
      <c r="L463" s="3">
        <f t="shared" ref="L463:L526" si="48">K463/1000*3600</f>
        <v>76.391202634858416</v>
      </c>
    </row>
    <row r="464" spans="8:12" x14ac:dyDescent="0.45">
      <c r="H464" s="14">
        <f t="shared" si="45"/>
        <v>2.1654313109603032</v>
      </c>
      <c r="I464" s="5">
        <v>23</v>
      </c>
      <c r="J464" s="5">
        <f t="shared" si="46"/>
        <v>3.1308484392290263</v>
      </c>
      <c r="K464" s="14">
        <f t="shared" si="47"/>
        <v>21.242881160520575</v>
      </c>
      <c r="L464" s="3">
        <f t="shared" si="48"/>
        <v>76.474372177874073</v>
      </c>
    </row>
    <row r="465" spans="8:12" x14ac:dyDescent="0.45">
      <c r="H465" s="14">
        <f t="shared" si="45"/>
        <v>2.1677837628337628</v>
      </c>
      <c r="I465" s="5">
        <v>23.05</v>
      </c>
      <c r="J465" s="5">
        <f t="shared" si="46"/>
        <v>3.1342496878574653</v>
      </c>
      <c r="K465" s="14">
        <f t="shared" si="47"/>
        <v>21.265958713399215</v>
      </c>
      <c r="L465" s="3">
        <f t="shared" si="48"/>
        <v>76.557451368237182</v>
      </c>
    </row>
    <row r="466" spans="8:12" x14ac:dyDescent="0.45">
      <c r="H466" s="14">
        <f t="shared" si="45"/>
        <v>2.1701336646216425</v>
      </c>
      <c r="I466" s="5">
        <v>23.1</v>
      </c>
      <c r="J466" s="5">
        <f t="shared" si="46"/>
        <v>3.1376472494922703</v>
      </c>
      <c r="K466" s="14">
        <f t="shared" si="47"/>
        <v>21.289011249938312</v>
      </c>
      <c r="L466" s="3">
        <f t="shared" si="48"/>
        <v>76.640440499777924</v>
      </c>
    </row>
    <row r="467" spans="8:12" x14ac:dyDescent="0.45">
      <c r="H467" s="14">
        <f t="shared" si="45"/>
        <v>2.1724810245989743</v>
      </c>
      <c r="I467" s="5">
        <v>23.15</v>
      </c>
      <c r="J467" s="5">
        <f t="shared" si="46"/>
        <v>3.1410411360977424</v>
      </c>
      <c r="K467" s="14">
        <f t="shared" si="47"/>
        <v>21.31203885131594</v>
      </c>
      <c r="L467" s="3">
        <f t="shared" si="48"/>
        <v>76.723339864737383</v>
      </c>
    </row>
    <row r="468" spans="8:12" x14ac:dyDescent="0.45">
      <c r="H468" s="14">
        <f t="shared" si="45"/>
        <v>2.1748258509961342</v>
      </c>
      <c r="I468" s="5">
        <v>23.2</v>
      </c>
      <c r="J468" s="5">
        <f t="shared" si="46"/>
        <v>3.1444313595736171</v>
      </c>
      <c r="K468" s="14">
        <f t="shared" si="47"/>
        <v>21.335041598272078</v>
      </c>
      <c r="L468" s="3">
        <f t="shared" si="48"/>
        <v>76.806149753779479</v>
      </c>
    </row>
    <row r="469" spans="8:12" x14ac:dyDescent="0.45">
      <c r="H469" s="14">
        <f t="shared" si="45"/>
        <v>2.1771681519991768</v>
      </c>
      <c r="I469" s="5">
        <v>23.25</v>
      </c>
      <c r="J469" s="5">
        <f t="shared" si="46"/>
        <v>3.1478179317555477</v>
      </c>
      <c r="K469" s="14">
        <f t="shared" si="47"/>
        <v>21.358019571111925</v>
      </c>
      <c r="L469" s="3">
        <f t="shared" si="48"/>
        <v>76.88887045600292</v>
      </c>
    </row>
    <row r="470" spans="8:12" x14ac:dyDescent="0.45">
      <c r="H470" s="14">
        <f t="shared" si="45"/>
        <v>2.1795079357501685</v>
      </c>
      <c r="I470" s="5">
        <v>23.3</v>
      </c>
      <c r="J470" s="5">
        <f t="shared" si="46"/>
        <v>3.15120086441559</v>
      </c>
      <c r="K470" s="14">
        <f t="shared" si="47"/>
        <v>21.380972849709156</v>
      </c>
      <c r="L470" s="3">
        <f t="shared" si="48"/>
        <v>76.971502258952953</v>
      </c>
    </row>
    <row r="471" spans="8:12" x14ac:dyDescent="0.45">
      <c r="H471" s="14">
        <f t="shared" si="45"/>
        <v>2.1818452103475194</v>
      </c>
      <c r="I471" s="5">
        <v>23.35</v>
      </c>
      <c r="J471" s="5">
        <f t="shared" si="46"/>
        <v>3.1545801692626787</v>
      </c>
      <c r="K471" s="14">
        <f t="shared" si="47"/>
        <v>21.403901513509169</v>
      </c>
      <c r="L471" s="3">
        <f t="shared" si="48"/>
        <v>77.054045448633005</v>
      </c>
    </row>
    <row r="472" spans="8:12" x14ac:dyDescent="0.45">
      <c r="H472" s="14">
        <f t="shared" si="45"/>
        <v>2.1841799838463087</v>
      </c>
      <c r="I472" s="5">
        <v>23.4</v>
      </c>
      <c r="J472" s="5">
        <f t="shared" si="46"/>
        <v>3.1579558579431</v>
      </c>
      <c r="K472" s="14">
        <f t="shared" si="47"/>
        <v>21.42680564153229</v>
      </c>
      <c r="L472" s="3">
        <f t="shared" si="48"/>
        <v>77.136500309516236</v>
      </c>
    </row>
    <row r="473" spans="8:12" x14ac:dyDescent="0.45">
      <c r="H473" s="14">
        <f t="shared" si="45"/>
        <v>2.1865122642586097</v>
      </c>
      <c r="I473" s="5">
        <v>23.45</v>
      </c>
      <c r="J473" s="5">
        <f t="shared" si="46"/>
        <v>3.1613279420409595</v>
      </c>
      <c r="K473" s="14">
        <f t="shared" si="47"/>
        <v>21.449685312376964</v>
      </c>
      <c r="L473" s="3">
        <f t="shared" si="48"/>
        <v>77.218867124557065</v>
      </c>
    </row>
    <row r="474" spans="8:12" x14ac:dyDescent="0.45">
      <c r="H474" s="14">
        <f t="shared" si="45"/>
        <v>2.1888420595538096</v>
      </c>
      <c r="I474" s="5">
        <v>23.5</v>
      </c>
      <c r="J474" s="5">
        <f t="shared" si="46"/>
        <v>3.1646964330786482</v>
      </c>
      <c r="K474" s="14">
        <f t="shared" si="47"/>
        <v>21.472540604222875</v>
      </c>
      <c r="L474" s="3">
        <f t="shared" si="48"/>
        <v>77.301146175202348</v>
      </c>
    </row>
    <row r="475" spans="8:12" x14ac:dyDescent="0.45">
      <c r="H475" s="14">
        <f t="shared" si="45"/>
        <v>2.1911693776589281</v>
      </c>
      <c r="I475" s="5">
        <v>23.55</v>
      </c>
      <c r="J475" s="5">
        <f t="shared" si="46"/>
        <v>3.1680613425172983</v>
      </c>
      <c r="K475" s="14">
        <f t="shared" si="47"/>
        <v>21.495371594834086</v>
      </c>
      <c r="L475" s="3">
        <f t="shared" si="48"/>
        <v>77.383337741402713</v>
      </c>
    </row>
    <row r="476" spans="8:12" x14ac:dyDescent="0.45">
      <c r="H476" s="14">
        <f t="shared" si="45"/>
        <v>2.193494226458931</v>
      </c>
      <c r="I476" s="5">
        <v>23.6</v>
      </c>
      <c r="J476" s="5">
        <f t="shared" si="46"/>
        <v>3.171422681757242</v>
      </c>
      <c r="K476" s="14">
        <f t="shared" si="47"/>
        <v>21.518178361562114</v>
      </c>
      <c r="L476" s="3">
        <f t="shared" si="48"/>
        <v>77.465442101623623</v>
      </c>
    </row>
    <row r="477" spans="8:12" x14ac:dyDescent="0.45">
      <c r="H477" s="14">
        <f t="shared" si="45"/>
        <v>2.1958166137970436</v>
      </c>
      <c r="I477" s="5">
        <v>23.65</v>
      </c>
      <c r="J477" s="5">
        <f t="shared" si="46"/>
        <v>3.1747804621384588</v>
      </c>
      <c r="K477" s="14">
        <f t="shared" si="47"/>
        <v>21.540960981348999</v>
      </c>
      <c r="L477" s="3">
        <f t="shared" si="48"/>
        <v>77.547459532856394</v>
      </c>
    </row>
    <row r="478" spans="8:12" x14ac:dyDescent="0.45">
      <c r="H478" s="14">
        <f t="shared" si="45"/>
        <v>2.1981365474750576</v>
      </c>
      <c r="I478" s="5">
        <v>23.7</v>
      </c>
      <c r="J478" s="5">
        <f t="shared" si="46"/>
        <v>3.1781346949410239</v>
      </c>
      <c r="K478" s="14">
        <f t="shared" si="47"/>
        <v>21.563719530730314</v>
      </c>
      <c r="L478" s="3">
        <f t="shared" si="48"/>
        <v>77.62939031062912</v>
      </c>
    </row>
    <row r="479" spans="8:12" x14ac:dyDescent="0.45">
      <c r="H479" s="14">
        <f t="shared" si="45"/>
        <v>2.2004540352536375</v>
      </c>
      <c r="I479" s="5">
        <v>23.75</v>
      </c>
      <c r="J479" s="5">
        <f t="shared" si="46"/>
        <v>3.1814853913855496</v>
      </c>
      <c r="K479" s="14">
        <f t="shared" si="47"/>
        <v>21.586454085838184</v>
      </c>
      <c r="L479" s="3">
        <f t="shared" si="48"/>
        <v>77.711234709017461</v>
      </c>
    </row>
    <row r="480" spans="8:12" x14ac:dyDescent="0.45">
      <c r="H480" s="14">
        <f t="shared" si="45"/>
        <v>2.202769084852624</v>
      </c>
      <c r="I480" s="5">
        <v>23.8</v>
      </c>
      <c r="J480" s="5">
        <f t="shared" si="46"/>
        <v>3.1848325626336234</v>
      </c>
      <c r="K480" s="14">
        <f t="shared" si="47"/>
        <v>21.609164722404241</v>
      </c>
      <c r="L480" s="3">
        <f t="shared" si="48"/>
        <v>77.792993000655272</v>
      </c>
    </row>
    <row r="481" spans="8:12" x14ac:dyDescent="0.45">
      <c r="H481" s="14">
        <f t="shared" si="45"/>
        <v>2.2050817039513335</v>
      </c>
      <c r="I481" s="5">
        <v>23.85</v>
      </c>
      <c r="J481" s="5">
        <f t="shared" si="46"/>
        <v>3.1881762197882408</v>
      </c>
      <c r="K481" s="14">
        <f t="shared" si="47"/>
        <v>21.631851515762584</v>
      </c>
      <c r="L481" s="3">
        <f t="shared" si="48"/>
        <v>77.874665456745291</v>
      </c>
    </row>
    <row r="482" spans="8:12" x14ac:dyDescent="0.45">
      <c r="H482" s="14">
        <f t="shared" si="45"/>
        <v>2.2073919001888558</v>
      </c>
      <c r="I482" s="5">
        <v>23.9</v>
      </c>
      <c r="J482" s="5">
        <f t="shared" si="46"/>
        <v>3.1915163738942383</v>
      </c>
      <c r="K482" s="14">
        <f t="shared" si="47"/>
        <v>21.654514540852677</v>
      </c>
      <c r="L482" s="3">
        <f t="shared" si="48"/>
        <v>77.956252347069636</v>
      </c>
    </row>
    <row r="483" spans="8:12" x14ac:dyDescent="0.45">
      <c r="H483" s="14">
        <f t="shared" si="45"/>
        <v>2.2096996811643472</v>
      </c>
      <c r="I483" s="5">
        <v>23.95</v>
      </c>
      <c r="J483" s="5">
        <f t="shared" si="46"/>
        <v>3.1948530359387139</v>
      </c>
      <c r="K483" s="14">
        <f t="shared" si="47"/>
        <v>21.677153872222249</v>
      </c>
      <c r="L483" s="3">
        <f t="shared" si="48"/>
        <v>78.037753940000101</v>
      </c>
    </row>
    <row r="484" spans="8:12" x14ac:dyDescent="0.45">
      <c r="H484" s="14">
        <f t="shared" si="45"/>
        <v>2.212005054437324</v>
      </c>
      <c r="I484" s="5">
        <v>24</v>
      </c>
      <c r="J484" s="5">
        <f t="shared" si="46"/>
        <v>3.1981862168514525</v>
      </c>
      <c r="K484" s="14">
        <f t="shared" si="47"/>
        <v>21.69976958403015</v>
      </c>
      <c r="L484" s="3">
        <f t="shared" si="48"/>
        <v>78.119170502508538</v>
      </c>
    </row>
    <row r="485" spans="8:12" x14ac:dyDescent="0.45">
      <c r="H485" s="14">
        <f t="shared" si="45"/>
        <v>2.2143080275279496</v>
      </c>
      <c r="I485" s="5">
        <v>24.05</v>
      </c>
      <c r="J485" s="5">
        <f t="shared" si="46"/>
        <v>3.2015159275053424</v>
      </c>
      <c r="K485" s="14">
        <f t="shared" si="47"/>
        <v>21.722361750049188</v>
      </c>
      <c r="L485" s="3">
        <f t="shared" si="48"/>
        <v>78.200502300177078</v>
      </c>
    </row>
    <row r="486" spans="8:12" x14ac:dyDescent="0.45">
      <c r="H486" s="14">
        <f t="shared" si="45"/>
        <v>2.2166086079173226</v>
      </c>
      <c r="I486" s="5">
        <v>24.1</v>
      </c>
      <c r="J486" s="5">
        <f t="shared" si="46"/>
        <v>3.2048421787167904</v>
      </c>
      <c r="K486" s="14">
        <f t="shared" si="47"/>
        <v>21.744930443668935</v>
      </c>
      <c r="L486" s="3">
        <f t="shared" si="48"/>
        <v>78.281749597208162</v>
      </c>
    </row>
    <row r="487" spans="8:12" x14ac:dyDescent="0.45">
      <c r="H487" s="14">
        <f t="shared" si="45"/>
        <v>2.2189068030477577</v>
      </c>
      <c r="I487" s="5">
        <v>24.15</v>
      </c>
      <c r="J487" s="5">
        <f t="shared" si="46"/>
        <v>3.2081649812461284</v>
      </c>
      <c r="K487" s="14">
        <f t="shared" si="47"/>
        <v>21.767475737898504</v>
      </c>
      <c r="L487" s="3">
        <f t="shared" si="48"/>
        <v>78.362912656434617</v>
      </c>
    </row>
    <row r="488" spans="8:12" x14ac:dyDescent="0.45">
      <c r="H488" s="14">
        <f t="shared" si="45"/>
        <v>2.2212026203230697</v>
      </c>
      <c r="I488" s="5">
        <v>24.2</v>
      </c>
      <c r="J488" s="5">
        <f t="shared" si="46"/>
        <v>3.2114843457980236</v>
      </c>
      <c r="K488" s="14">
        <f t="shared" si="47"/>
        <v>21.789997705369316</v>
      </c>
      <c r="L488" s="3">
        <f t="shared" si="48"/>
        <v>78.443991739329547</v>
      </c>
    </row>
    <row r="489" spans="8:12" x14ac:dyDescent="0.45">
      <c r="H489" s="14">
        <f t="shared" si="45"/>
        <v>2.2234960671088495</v>
      </c>
      <c r="I489" s="5">
        <v>24.25</v>
      </c>
      <c r="J489" s="5">
        <f t="shared" si="46"/>
        <v>3.2148002830218783</v>
      </c>
      <c r="K489" s="14">
        <f t="shared" si="47"/>
        <v>21.812496418337815</v>
      </c>
      <c r="L489" s="3">
        <f t="shared" si="48"/>
        <v>78.524987106016141</v>
      </c>
    </row>
    <row r="490" spans="8:12" x14ac:dyDescent="0.45">
      <c r="H490" s="14">
        <f t="shared" si="45"/>
        <v>2.2257871507327405</v>
      </c>
      <c r="I490" s="5">
        <v>24.3</v>
      </c>
      <c r="J490" s="5">
        <f t="shared" si="46"/>
        <v>3.2181128035122288</v>
      </c>
      <c r="K490" s="14">
        <f t="shared" si="47"/>
        <v>21.834971948688189</v>
      </c>
      <c r="L490" s="3">
        <f t="shared" si="48"/>
        <v>78.605899015277473</v>
      </c>
    </row>
    <row r="491" spans="8:12" x14ac:dyDescent="0.45">
      <c r="H491" s="14">
        <f t="shared" si="45"/>
        <v>2.2280758784847126</v>
      </c>
      <c r="I491" s="5">
        <v>24.35</v>
      </c>
      <c r="J491" s="5">
        <f t="shared" si="46"/>
        <v>3.2214219178091419</v>
      </c>
      <c r="K491" s="14">
        <f t="shared" si="47"/>
        <v>21.857424367935032</v>
      </c>
      <c r="L491" s="3">
        <f t="shared" si="48"/>
        <v>78.686727724566126</v>
      </c>
    </row>
    <row r="492" spans="8:12" x14ac:dyDescent="0.45">
      <c r="H492" s="14">
        <f t="shared" si="45"/>
        <v>2.2303622576173301</v>
      </c>
      <c r="I492" s="5">
        <v>24.4</v>
      </c>
      <c r="J492" s="5">
        <f t="shared" si="46"/>
        <v>3.2247276363986024</v>
      </c>
      <c r="K492" s="14">
        <f t="shared" si="47"/>
        <v>21.879853747226008</v>
      </c>
      <c r="L492" s="3">
        <f t="shared" si="48"/>
        <v>78.767473490013629</v>
      </c>
    </row>
    <row r="493" spans="8:12" x14ac:dyDescent="0.45">
      <c r="H493" s="14">
        <f t="shared" si="45"/>
        <v>2.2326462953460235</v>
      </c>
      <c r="I493" s="5">
        <v>24.45</v>
      </c>
      <c r="J493" s="5">
        <f t="shared" si="46"/>
        <v>3.2280299697129058</v>
      </c>
      <c r="K493" s="14">
        <f t="shared" si="47"/>
        <v>21.902260157344493</v>
      </c>
      <c r="L493" s="3">
        <f t="shared" si="48"/>
        <v>78.848136566440175</v>
      </c>
    </row>
    <row r="494" spans="8:12" x14ac:dyDescent="0.45">
      <c r="H494" s="14">
        <f t="shared" si="45"/>
        <v>2.2349279988493533</v>
      </c>
      <c r="I494" s="5">
        <v>24.5</v>
      </c>
      <c r="J494" s="5">
        <f t="shared" si="46"/>
        <v>3.23132892813104</v>
      </c>
      <c r="K494" s="14">
        <f t="shared" si="47"/>
        <v>21.924643668712154</v>
      </c>
      <c r="L494" s="3">
        <f t="shared" si="48"/>
        <v>78.928717207363746</v>
      </c>
    </row>
    <row r="495" spans="8:12" x14ac:dyDescent="0.45">
      <c r="H495" s="14">
        <f t="shared" si="45"/>
        <v>2.2372073752692718</v>
      </c>
      <c r="I495" s="5">
        <v>24.55</v>
      </c>
      <c r="J495" s="5">
        <f t="shared" si="46"/>
        <v>3.2346245219790628</v>
      </c>
      <c r="K495" s="14">
        <f t="shared" si="47"/>
        <v>21.947004351391559</v>
      </c>
      <c r="L495" s="3">
        <f t="shared" si="48"/>
        <v>79.00921566500962</v>
      </c>
    </row>
    <row r="496" spans="8:12" x14ac:dyDescent="0.45">
      <c r="H496" s="14">
        <f t="shared" si="45"/>
        <v>2.2394844317113876</v>
      </c>
      <c r="I496" s="5">
        <v>24.6</v>
      </c>
      <c r="J496" s="5">
        <f t="shared" si="46"/>
        <v>3.2379167615304865</v>
      </c>
      <c r="K496" s="14">
        <f t="shared" si="47"/>
        <v>21.96934227508871</v>
      </c>
      <c r="L496" s="3">
        <f t="shared" si="48"/>
        <v>79.089632190319364</v>
      </c>
    </row>
    <row r="497" spans="8:12" x14ac:dyDescent="0.45">
      <c r="H497" s="14">
        <f t="shared" si="45"/>
        <v>2.2417591752452193</v>
      </c>
      <c r="I497" s="5">
        <v>24.65</v>
      </c>
      <c r="J497" s="5">
        <f t="shared" si="46"/>
        <v>3.2412056570066423</v>
      </c>
      <c r="K497" s="14">
        <f t="shared" si="47"/>
        <v>21.991657509155601</v>
      </c>
      <c r="L497" s="3">
        <f t="shared" si="48"/>
        <v>79.169967032960159</v>
      </c>
    </row>
    <row r="498" spans="8:12" x14ac:dyDescent="0.45">
      <c r="H498" s="14">
        <f t="shared" si="45"/>
        <v>2.2440316129044566</v>
      </c>
      <c r="I498" s="5">
        <v>24.7</v>
      </c>
      <c r="J498" s="5">
        <f t="shared" si="46"/>
        <v>3.2444912185770591</v>
      </c>
      <c r="K498" s="14">
        <f t="shared" si="47"/>
        <v>22.013950122592721</v>
      </c>
      <c r="L498" s="3">
        <f t="shared" si="48"/>
        <v>79.250220441333795</v>
      </c>
    </row>
    <row r="499" spans="8:12" x14ac:dyDescent="0.45">
      <c r="H499" s="14">
        <f t="shared" si="45"/>
        <v>2.2463017516872097</v>
      </c>
      <c r="I499" s="5">
        <v>24.75</v>
      </c>
      <c r="J499" s="5">
        <f t="shared" si="46"/>
        <v>3.2477734563598237</v>
      </c>
      <c r="K499" s="14">
        <f t="shared" si="47"/>
        <v>22.03622018405153</v>
      </c>
      <c r="L499" s="3">
        <f t="shared" si="48"/>
        <v>79.33039266258551</v>
      </c>
    </row>
    <row r="500" spans="8:12" x14ac:dyDescent="0.45">
      <c r="H500" s="14">
        <f t="shared" si="45"/>
        <v>2.2485695985562639</v>
      </c>
      <c r="I500" s="5">
        <v>24.8</v>
      </c>
      <c r="J500" s="5">
        <f t="shared" si="46"/>
        <v>3.25105238042195</v>
      </c>
      <c r="K500" s="14">
        <f t="shared" si="47"/>
        <v>22.058467761836951</v>
      </c>
      <c r="L500" s="3">
        <f t="shared" si="48"/>
        <v>79.410483942613013</v>
      </c>
    </row>
    <row r="501" spans="8:12" x14ac:dyDescent="0.45">
      <c r="H501" s="14">
        <f t="shared" si="45"/>
        <v>2.2508351604393266</v>
      </c>
      <c r="I501" s="5">
        <v>24.85</v>
      </c>
      <c r="J501" s="5">
        <f t="shared" si="46"/>
        <v>3.2543280007797333</v>
      </c>
      <c r="K501" s="14">
        <f t="shared" si="47"/>
        <v>22.080692923909794</v>
      </c>
      <c r="L501" s="3">
        <f t="shared" si="48"/>
        <v>79.490494526075267</v>
      </c>
    </row>
    <row r="502" spans="8:12" x14ac:dyDescent="0.45">
      <c r="H502" s="14">
        <f t="shared" si="45"/>
        <v>2.2530984442292747</v>
      </c>
      <c r="I502" s="5">
        <v>24.9</v>
      </c>
      <c r="J502" s="5">
        <f t="shared" si="46"/>
        <v>3.2576003273991123</v>
      </c>
      <c r="K502" s="14">
        <f t="shared" si="47"/>
        <v>22.102895737889188</v>
      </c>
      <c r="L502" s="3">
        <f t="shared" si="48"/>
        <v>79.570424656401073</v>
      </c>
    </row>
    <row r="503" spans="8:12" x14ac:dyDescent="0.45">
      <c r="H503" s="14">
        <f t="shared" si="45"/>
        <v>2.2553594567844013</v>
      </c>
      <c r="I503" s="5">
        <v>24.95</v>
      </c>
      <c r="J503" s="5">
        <f t="shared" si="46"/>
        <v>3.260869370196021</v>
      </c>
      <c r="K503" s="14">
        <f t="shared" si="47"/>
        <v>22.125076271054976</v>
      </c>
      <c r="L503" s="3">
        <f t="shared" si="48"/>
        <v>79.650274575797908</v>
      </c>
    </row>
    <row r="504" spans="8:12" x14ac:dyDescent="0.45">
      <c r="H504" s="14">
        <f t="shared" si="45"/>
        <v>2.2576182049286544</v>
      </c>
      <c r="I504" s="5">
        <v>25</v>
      </c>
      <c r="J504" s="5">
        <f t="shared" si="46"/>
        <v>3.2641351390367372</v>
      </c>
      <c r="K504" s="14">
        <f t="shared" si="47"/>
        <v>22.147234590350102</v>
      </c>
      <c r="L504" s="3">
        <f t="shared" si="48"/>
        <v>79.730044525260368</v>
      </c>
    </row>
    <row r="505" spans="8:12" x14ac:dyDescent="0.45">
      <c r="H505" s="14">
        <f t="shared" si="45"/>
        <v>2.2598746954518809</v>
      </c>
      <c r="I505" s="5">
        <v>25.05</v>
      </c>
      <c r="J505" s="5">
        <f t="shared" si="46"/>
        <v>3.2673976437382355</v>
      </c>
      <c r="K505" s="14">
        <f t="shared" si="47"/>
        <v>22.16937076238295</v>
      </c>
      <c r="L505" s="3">
        <f t="shared" si="48"/>
        <v>79.80973474457862</v>
      </c>
    </row>
    <row r="506" spans="8:12" x14ac:dyDescent="0.45">
      <c r="H506" s="14">
        <f t="shared" si="45"/>
        <v>2.2621289351100615</v>
      </c>
      <c r="I506" s="5">
        <v>25.1</v>
      </c>
      <c r="J506" s="5">
        <f t="shared" si="46"/>
        <v>3.270656894068523</v>
      </c>
      <c r="K506" s="14">
        <f t="shared" si="47"/>
        <v>22.191484853429706</v>
      </c>
      <c r="L506" s="3">
        <f t="shared" si="48"/>
        <v>79.889345472346946</v>
      </c>
    </row>
    <row r="507" spans="8:12" x14ac:dyDescent="0.45">
      <c r="H507" s="14">
        <f t="shared" si="45"/>
        <v>2.26438093062555</v>
      </c>
      <c r="I507" s="5">
        <v>25.15</v>
      </c>
      <c r="J507" s="5">
        <f t="shared" si="46"/>
        <v>3.2739128997469904</v>
      </c>
      <c r="K507" s="14">
        <f t="shared" si="47"/>
        <v>22.213576929436645</v>
      </c>
      <c r="L507" s="3">
        <f t="shared" si="48"/>
        <v>79.968876945971914</v>
      </c>
    </row>
    <row r="508" spans="8:12" x14ac:dyDescent="0.45">
      <c r="H508" s="14">
        <f t="shared" si="45"/>
        <v>2.2666306886873038</v>
      </c>
      <c r="I508" s="5">
        <v>25.2</v>
      </c>
      <c r="J508" s="5">
        <f t="shared" si="46"/>
        <v>3.2771656704447416</v>
      </c>
      <c r="K508" s="14">
        <f t="shared" si="47"/>
        <v>22.235647056022454</v>
      </c>
      <c r="L508" s="3">
        <f t="shared" si="48"/>
        <v>80.048329401680832</v>
      </c>
    </row>
    <row r="509" spans="8:12" x14ac:dyDescent="0.45">
      <c r="H509" s="14">
        <f t="shared" si="45"/>
        <v>2.2688782159511192</v>
      </c>
      <c r="I509" s="5">
        <v>25.25</v>
      </c>
      <c r="J509" s="5">
        <f t="shared" si="46"/>
        <v>3.2804152157849358</v>
      </c>
      <c r="K509" s="14">
        <f t="shared" si="47"/>
        <v>22.257695298480478</v>
      </c>
      <c r="L509" s="3">
        <f t="shared" si="48"/>
        <v>80.12770307452972</v>
      </c>
    </row>
    <row r="510" spans="8:12" x14ac:dyDescent="0.45">
      <c r="H510" s="14">
        <f t="shared" si="45"/>
        <v>2.2711235190398571</v>
      </c>
      <c r="I510" s="5">
        <v>25.3</v>
      </c>
      <c r="J510" s="5">
        <f t="shared" si="46"/>
        <v>3.2836615453431119</v>
      </c>
      <c r="K510" s="14">
        <f t="shared" si="47"/>
        <v>22.279721721780998</v>
      </c>
      <c r="L510" s="3">
        <f t="shared" si="48"/>
        <v>80.206998198411597</v>
      </c>
    </row>
    <row r="511" spans="8:12" x14ac:dyDescent="0.45">
      <c r="H511" s="14">
        <f t="shared" si="45"/>
        <v>2.2733666045436745</v>
      </c>
      <c r="I511" s="5">
        <v>25.35</v>
      </c>
      <c r="J511" s="5">
        <f t="shared" si="46"/>
        <v>3.2869046686475265</v>
      </c>
      <c r="K511" s="14">
        <f t="shared" si="47"/>
        <v>22.301726390573446</v>
      </c>
      <c r="L511" s="3">
        <f t="shared" si="48"/>
        <v>80.28621500606441</v>
      </c>
    </row>
    <row r="512" spans="8:12" x14ac:dyDescent="0.45">
      <c r="H512" s="14">
        <f t="shared" si="45"/>
        <v>2.275607479020247</v>
      </c>
      <c r="I512" s="5">
        <v>25.4</v>
      </c>
      <c r="J512" s="5">
        <f t="shared" si="46"/>
        <v>3.2901445951794717</v>
      </c>
      <c r="K512" s="14">
        <f t="shared" si="47"/>
        <v>22.323709369188624</v>
      </c>
      <c r="L512" s="3">
        <f t="shared" si="48"/>
        <v>80.365353729079047</v>
      </c>
    </row>
    <row r="513" spans="8:12" x14ac:dyDescent="0.45">
      <c r="H513" s="14">
        <f t="shared" si="45"/>
        <v>2.2778461489949962</v>
      </c>
      <c r="I513" s="5">
        <v>25.45</v>
      </c>
      <c r="J513" s="5">
        <f t="shared" si="46"/>
        <v>3.2933813343736067</v>
      </c>
      <c r="K513" s="14">
        <f t="shared" si="47"/>
        <v>22.345670721640914</v>
      </c>
      <c r="L513" s="3">
        <f t="shared" si="48"/>
        <v>80.444414597907297</v>
      </c>
    </row>
    <row r="514" spans="8:12" x14ac:dyDescent="0.45">
      <c r="H514" s="14">
        <f t="shared" si="45"/>
        <v>2.2800826209613074</v>
      </c>
      <c r="I514" s="5">
        <v>25.5</v>
      </c>
      <c r="J514" s="5">
        <f t="shared" si="46"/>
        <v>3.2966148956182715</v>
      </c>
      <c r="K514" s="14">
        <f t="shared" si="47"/>
        <v>22.367610511630428</v>
      </c>
      <c r="L514" s="3">
        <f t="shared" si="48"/>
        <v>80.523397841869539</v>
      </c>
    </row>
    <row r="515" spans="8:12" x14ac:dyDescent="0.45">
      <c r="H515" s="14">
        <f t="shared" si="45"/>
        <v>2.282316901380752</v>
      </c>
      <c r="I515" s="5">
        <v>25.55</v>
      </c>
      <c r="J515" s="5">
        <f t="shared" si="46"/>
        <v>3.2998452882558085</v>
      </c>
      <c r="K515" s="14">
        <f t="shared" si="47"/>
        <v>22.389528802545176</v>
      </c>
      <c r="L515" s="3">
        <f t="shared" si="48"/>
        <v>80.602303689162625</v>
      </c>
    </row>
    <row r="516" spans="8:12" x14ac:dyDescent="0.45">
      <c r="H516" s="14">
        <f t="shared" si="45"/>
        <v>2.284548996683303</v>
      </c>
      <c r="I516" s="5">
        <v>25.6</v>
      </c>
      <c r="J516" s="5">
        <f t="shared" si="46"/>
        <v>3.303072521582874</v>
      </c>
      <c r="K516" s="14">
        <f t="shared" si="47"/>
        <v>22.411425657463205</v>
      </c>
      <c r="L516" s="3">
        <f t="shared" si="48"/>
        <v>80.68113236686753</v>
      </c>
    </row>
    <row r="517" spans="8:12" x14ac:dyDescent="0.45">
      <c r="H517" s="14">
        <f t="shared" si="45"/>
        <v>2.2867789132675544</v>
      </c>
      <c r="I517" s="5">
        <v>25.65</v>
      </c>
      <c r="J517" s="5">
        <f t="shared" si="46"/>
        <v>3.3062966048507558</v>
      </c>
      <c r="K517" s="14">
        <f t="shared" si="47"/>
        <v>22.433301139154711</v>
      </c>
      <c r="L517" s="3">
        <f t="shared" si="48"/>
        <v>80.759884100956967</v>
      </c>
    </row>
    <row r="518" spans="8:12" x14ac:dyDescent="0.45">
      <c r="H518" s="14">
        <f t="shared" si="45"/>
        <v>2.2890066575009316</v>
      </c>
      <c r="I518" s="5">
        <v>25.7</v>
      </c>
      <c r="J518" s="5">
        <f t="shared" si="46"/>
        <v>3.3095175472656768</v>
      </c>
      <c r="K518" s="14">
        <f t="shared" si="47"/>
        <v>22.455155310084141</v>
      </c>
      <c r="L518" s="3">
        <f t="shared" si="48"/>
        <v>80.838559116302903</v>
      </c>
    </row>
    <row r="519" spans="8:12" x14ac:dyDescent="0.45">
      <c r="H519" s="14">
        <f t="shared" si="45"/>
        <v>2.2912322357199062</v>
      </c>
      <c r="I519" s="5">
        <v>25.75</v>
      </c>
      <c r="J519" s="5">
        <f t="shared" si="46"/>
        <v>3.3127353579891068</v>
      </c>
      <c r="K519" s="14">
        <f t="shared" si="47"/>
        <v>22.476988232412278</v>
      </c>
      <c r="L519" s="3">
        <f t="shared" si="48"/>
        <v>80.917157636684195</v>
      </c>
    </row>
    <row r="520" spans="8:12" x14ac:dyDescent="0.45">
      <c r="H520" s="14">
        <f t="shared" si="45"/>
        <v>2.2934556542302031</v>
      </c>
      <c r="I520" s="5">
        <v>25.8</v>
      </c>
      <c r="J520" s="5">
        <f t="shared" si="46"/>
        <v>3.31595004613806</v>
      </c>
      <c r="K520" s="14">
        <f t="shared" si="47"/>
        <v>22.498799967998295</v>
      </c>
      <c r="L520" s="3">
        <f t="shared" si="48"/>
        <v>80.995679884793859</v>
      </c>
    </row>
    <row r="521" spans="8:12" x14ac:dyDescent="0.45">
      <c r="H521" s="14">
        <f t="shared" si="45"/>
        <v>2.2956769193070135</v>
      </c>
      <c r="I521" s="5">
        <v>25.85</v>
      </c>
      <c r="J521" s="5">
        <f t="shared" si="46"/>
        <v>3.3191616207854042</v>
      </c>
      <c r="K521" s="14">
        <f t="shared" si="47"/>
        <v>22.520590578401805</v>
      </c>
      <c r="L521" s="3">
        <f t="shared" si="48"/>
        <v>81.074126082246494</v>
      </c>
    </row>
    <row r="522" spans="8:12" x14ac:dyDescent="0.45">
      <c r="H522" s="14">
        <f t="shared" si="45"/>
        <v>2.2978960371951969</v>
      </c>
      <c r="I522" s="5">
        <v>25.9</v>
      </c>
      <c r="J522" s="5">
        <f t="shared" si="46"/>
        <v>3.3223700909601535</v>
      </c>
      <c r="K522" s="14">
        <f t="shared" si="47"/>
        <v>22.542360124884883</v>
      </c>
      <c r="L522" s="3">
        <f t="shared" si="48"/>
        <v>81.152496449585584</v>
      </c>
    </row>
    <row r="523" spans="8:12" x14ac:dyDescent="0.45">
      <c r="H523" s="14">
        <f t="shared" si="45"/>
        <v>2.3001130141094892</v>
      </c>
      <c r="I523" s="5">
        <v>25.95</v>
      </c>
      <c r="J523" s="5">
        <f t="shared" si="46"/>
        <v>3.3255754656477672</v>
      </c>
      <c r="K523" s="14">
        <f t="shared" si="47"/>
        <v>22.564108668414093</v>
      </c>
      <c r="L523" s="3">
        <f t="shared" si="48"/>
        <v>81.230791206290746</v>
      </c>
    </row>
    <row r="524" spans="8:12" x14ac:dyDescent="0.45">
      <c r="H524" s="14">
        <f t="shared" si="45"/>
        <v>2.3023278562347049</v>
      </c>
      <c r="I524" s="5">
        <v>26</v>
      </c>
      <c r="J524" s="5">
        <f t="shared" si="46"/>
        <v>3.3287777537904448</v>
      </c>
      <c r="K524" s="14">
        <f t="shared" si="47"/>
        <v>22.585836269662455</v>
      </c>
      <c r="L524" s="3">
        <f t="shared" si="48"/>
        <v>81.309010570784835</v>
      </c>
    </row>
    <row r="525" spans="8:12" x14ac:dyDescent="0.45">
      <c r="H525" s="14">
        <f t="shared" si="45"/>
        <v>2.304540569725936</v>
      </c>
      <c r="I525" s="5">
        <v>26.05</v>
      </c>
      <c r="J525" s="5">
        <f t="shared" si="46"/>
        <v>3.33197696428741</v>
      </c>
      <c r="K525" s="14">
        <f t="shared" si="47"/>
        <v>22.607542989011435</v>
      </c>
      <c r="L525" s="3">
        <f t="shared" si="48"/>
        <v>81.387154760441177</v>
      </c>
    </row>
    <row r="526" spans="8:12" x14ac:dyDescent="0.45">
      <c r="H526" s="14">
        <f t="shared" si="45"/>
        <v>2.3067511607087559</v>
      </c>
      <c r="I526" s="5">
        <v>26.1</v>
      </c>
      <c r="J526" s="5">
        <f t="shared" si="46"/>
        <v>3.3351731059952097</v>
      </c>
      <c r="K526" s="14">
        <f t="shared" si="47"/>
        <v>22.629228886552898</v>
      </c>
      <c r="L526" s="3">
        <f t="shared" si="48"/>
        <v>81.465223991590435</v>
      </c>
    </row>
    <row r="527" spans="8:12" x14ac:dyDescent="0.45">
      <c r="H527" s="14">
        <f t="shared" ref="H527:H544" si="49">SQRT(2*I527/g)</f>
        <v>2.3089596352794137</v>
      </c>
      <c r="I527" s="5">
        <v>26.15</v>
      </c>
      <c r="J527" s="5">
        <f t="shared" ref="J527:J544" si="50">Vi*H527</f>
        <v>3.3383661877279915</v>
      </c>
      <c r="K527" s="14">
        <f t="shared" ref="K527:K544" si="51">SQRT(2*g*I527)</f>
        <v>22.650894022091048</v>
      </c>
      <c r="L527" s="3">
        <f t="shared" ref="L527:L544" si="52">K527/1000*3600</f>
        <v>81.543218479527781</v>
      </c>
    </row>
    <row r="528" spans="8:12" x14ac:dyDescent="0.45">
      <c r="H528" s="14">
        <f t="shared" si="49"/>
        <v>2.311165999505032</v>
      </c>
      <c r="I528" s="5">
        <v>26.2</v>
      </c>
      <c r="J528" s="5">
        <f t="shared" si="50"/>
        <v>3.3415562182577911</v>
      </c>
      <c r="K528" s="14">
        <f t="shared" si="51"/>
        <v>22.672538455144363</v>
      </c>
      <c r="L528" s="3">
        <f t="shared" si="52"/>
        <v>81.621138438519708</v>
      </c>
    </row>
    <row r="529" spans="8:12" x14ac:dyDescent="0.45">
      <c r="H529" s="14">
        <f t="shared" si="49"/>
        <v>2.313370259423801</v>
      </c>
      <c r="I529" s="5">
        <v>26.25</v>
      </c>
      <c r="J529" s="5">
        <f t="shared" si="50"/>
        <v>3.3447432063148139</v>
      </c>
      <c r="K529" s="14">
        <f t="shared" si="51"/>
        <v>22.694162244947488</v>
      </c>
      <c r="L529" s="3">
        <f t="shared" si="52"/>
        <v>81.698984081810963</v>
      </c>
    </row>
    <row r="530" spans="8:12" x14ac:dyDescent="0.45">
      <c r="H530" s="14">
        <f t="shared" si="49"/>
        <v>2.3155724210451711</v>
      </c>
      <c r="I530" s="5">
        <v>26.3</v>
      </c>
      <c r="J530" s="5">
        <f t="shared" si="50"/>
        <v>3.3479271605877106</v>
      </c>
      <c r="K530" s="14">
        <f t="shared" si="51"/>
        <v>22.71576545045313</v>
      </c>
      <c r="L530" s="3">
        <f t="shared" si="52"/>
        <v>81.776755621631267</v>
      </c>
    </row>
    <row r="531" spans="8:12" x14ac:dyDescent="0.45">
      <c r="H531" s="14">
        <f t="shared" si="49"/>
        <v>2.3177724903500443</v>
      </c>
      <c r="I531" s="5">
        <v>26.35</v>
      </c>
      <c r="J531" s="5">
        <f t="shared" si="50"/>
        <v>3.3511080897238572</v>
      </c>
      <c r="K531" s="14">
        <f t="shared" si="51"/>
        <v>22.737348130333935</v>
      </c>
      <c r="L531" s="3">
        <f t="shared" si="52"/>
        <v>81.854453269202168</v>
      </c>
    </row>
    <row r="532" spans="8:12" x14ac:dyDescent="0.45">
      <c r="H532" s="14">
        <f t="shared" si="49"/>
        <v>2.319970473290963</v>
      </c>
      <c r="I532" s="5">
        <v>26.4</v>
      </c>
      <c r="J532" s="5">
        <f t="shared" si="50"/>
        <v>3.3542860023296259</v>
      </c>
      <c r="K532" s="14">
        <f t="shared" si="51"/>
        <v>22.758910342984347</v>
      </c>
      <c r="L532" s="3">
        <f t="shared" si="52"/>
        <v>81.932077234743645</v>
      </c>
    </row>
    <row r="533" spans="8:12" x14ac:dyDescent="0.45">
      <c r="H533" s="14">
        <f t="shared" si="49"/>
        <v>2.3221663757923001</v>
      </c>
      <c r="I533" s="5">
        <v>26.45</v>
      </c>
      <c r="J533" s="5">
        <f t="shared" si="50"/>
        <v>3.3574609069706614</v>
      </c>
      <c r="K533" s="14">
        <f t="shared" si="51"/>
        <v>22.780452146522467</v>
      </c>
      <c r="L533" s="3">
        <f t="shared" si="52"/>
        <v>82.009627727480876</v>
      </c>
    </row>
    <row r="534" spans="8:12" x14ac:dyDescent="0.45">
      <c r="H534" s="14">
        <f t="shared" si="49"/>
        <v>2.3243602037504423</v>
      </c>
      <c r="I534" s="5">
        <v>26.5</v>
      </c>
      <c r="J534" s="5">
        <f t="shared" si="50"/>
        <v>3.3606328121721427</v>
      </c>
      <c r="K534" s="14">
        <f t="shared" si="51"/>
        <v>22.801973598791839</v>
      </c>
      <c r="L534" s="3">
        <f t="shared" si="52"/>
        <v>82.087104955650616</v>
      </c>
    </row>
    <row r="535" spans="8:12" x14ac:dyDescent="0.45">
      <c r="H535" s="14">
        <f t="shared" si="49"/>
        <v>2.3265519630339759</v>
      </c>
      <c r="I535" s="5">
        <v>26.55</v>
      </c>
      <c r="J535" s="5">
        <f t="shared" si="50"/>
        <v>3.3638017264190574</v>
      </c>
      <c r="K535" s="14">
        <f t="shared" si="51"/>
        <v>22.823474757363307</v>
      </c>
      <c r="L535" s="3">
        <f t="shared" si="52"/>
        <v>82.164509126507909</v>
      </c>
    </row>
    <row r="536" spans="8:12" x14ac:dyDescent="0.45">
      <c r="H536" s="14">
        <f t="shared" si="49"/>
        <v>2.3287416594838719</v>
      </c>
      <c r="I536" s="5">
        <v>26.6</v>
      </c>
      <c r="J536" s="5">
        <f t="shared" si="50"/>
        <v>3.3669676581564638</v>
      </c>
      <c r="K536" s="14">
        <f t="shared" si="51"/>
        <v>22.844955679536785</v>
      </c>
      <c r="L536" s="3">
        <f t="shared" si="52"/>
        <v>82.241840446332418</v>
      </c>
    </row>
    <row r="537" spans="8:12" x14ac:dyDescent="0.45">
      <c r="H537" s="14">
        <f t="shared" si="49"/>
        <v>2.3309292989136647</v>
      </c>
      <c r="I537" s="5">
        <v>26.65</v>
      </c>
      <c r="J537" s="5">
        <f t="shared" si="50"/>
        <v>3.3701306157897517</v>
      </c>
      <c r="K537" s="14">
        <f t="shared" si="51"/>
        <v>22.866416422343054</v>
      </c>
      <c r="L537" s="3">
        <f t="shared" si="52"/>
        <v>82.319099120434998</v>
      </c>
    </row>
    <row r="538" spans="8:12" x14ac:dyDescent="0.45">
      <c r="H538" s="14">
        <f t="shared" si="49"/>
        <v>2.3331148871096339</v>
      </c>
      <c r="I538" s="5">
        <v>26.7</v>
      </c>
      <c r="J538" s="5">
        <f t="shared" si="50"/>
        <v>3.3732906076849059</v>
      </c>
      <c r="K538" s="14">
        <f t="shared" si="51"/>
        <v>22.887857042545509</v>
      </c>
      <c r="L538" s="3">
        <f t="shared" si="52"/>
        <v>82.396285353163833</v>
      </c>
    </row>
    <row r="539" spans="8:12" x14ac:dyDescent="0.45">
      <c r="H539" s="14">
        <f t="shared" si="49"/>
        <v>2.3352984298309818</v>
      </c>
      <c r="I539" s="5">
        <v>26.75</v>
      </c>
      <c r="J539" s="5">
        <f t="shared" si="50"/>
        <v>3.376447642168761</v>
      </c>
      <c r="K539" s="14">
        <f t="shared" si="51"/>
        <v>22.909277596641935</v>
      </c>
      <c r="L539" s="3">
        <f t="shared" si="52"/>
        <v>82.47339934791097</v>
      </c>
    </row>
    <row r="540" spans="8:12" x14ac:dyDescent="0.45">
      <c r="H540" s="14">
        <f t="shared" si="49"/>
        <v>2.3374799328100124</v>
      </c>
      <c r="I540" s="5">
        <v>26.8</v>
      </c>
      <c r="J540" s="5">
        <f t="shared" si="50"/>
        <v>3.3796017275292627</v>
      </c>
      <c r="K540" s="14">
        <f t="shared" si="51"/>
        <v>22.930678140866224</v>
      </c>
      <c r="L540" s="3">
        <f t="shared" si="52"/>
        <v>82.550441307118405</v>
      </c>
    </row>
    <row r="541" spans="8:12" x14ac:dyDescent="0.45">
      <c r="H541" s="14">
        <f t="shared" si="49"/>
        <v>2.3396594017523045</v>
      </c>
      <c r="I541" s="5">
        <v>26.85</v>
      </c>
      <c r="J541" s="5">
        <f t="shared" si="50"/>
        <v>3.3827528720157147</v>
      </c>
      <c r="K541" s="14">
        <f t="shared" si="51"/>
        <v>22.952058731190107</v>
      </c>
      <c r="L541" s="3">
        <f t="shared" si="52"/>
        <v>82.627411432284376</v>
      </c>
    </row>
    <row r="542" spans="8:12" x14ac:dyDescent="0.45">
      <c r="H542" s="14">
        <f t="shared" si="49"/>
        <v>2.3418368423368867</v>
      </c>
      <c r="I542" s="5">
        <v>26.9</v>
      </c>
      <c r="J542" s="5">
        <f t="shared" si="50"/>
        <v>3.3859010838390349</v>
      </c>
      <c r="K542" s="14">
        <f t="shared" si="51"/>
        <v>22.973419423324863</v>
      </c>
      <c r="L542" s="3">
        <f t="shared" si="52"/>
        <v>82.704309923969504</v>
      </c>
    </row>
    <row r="543" spans="8:12" x14ac:dyDescent="0.45">
      <c r="H543" s="14">
        <f t="shared" si="49"/>
        <v>2.3440122602164117</v>
      </c>
      <c r="I543" s="5">
        <v>26.95</v>
      </c>
      <c r="J543" s="5">
        <f t="shared" si="50"/>
        <v>3.389046371172006</v>
      </c>
      <c r="K543" s="14">
        <f t="shared" si="51"/>
        <v>22.994760272723003</v>
      </c>
      <c r="L543" s="3">
        <f t="shared" si="52"/>
        <v>82.781136981802817</v>
      </c>
    </row>
    <row r="544" spans="8:12" x14ac:dyDescent="0.45">
      <c r="H544" s="14">
        <f t="shared" si="49"/>
        <v>2.3461856610173251</v>
      </c>
      <c r="I544" s="5">
        <v>27</v>
      </c>
      <c r="J544" s="5">
        <f t="shared" si="50"/>
        <v>3.3921887421495183</v>
      </c>
      <c r="K544" s="14">
        <f t="shared" si="51"/>
        <v>23.016081334579958</v>
      </c>
      <c r="L544" s="3">
        <f t="shared" si="52"/>
        <v>82.857892804487847</v>
      </c>
    </row>
    <row r="545" spans="8:12" x14ac:dyDescent="0.45">
      <c r="H545" s="14">
        <f t="shared" ref="H545" si="53">SQRT(2*I545/g)</f>
        <v>2.3483570503400357</v>
      </c>
      <c r="I545" s="5">
        <v>27.05</v>
      </c>
      <c r="J545" s="5">
        <f t="shared" ref="J545" si="54">Vi*H545</f>
        <v>3.3953282048688194</v>
      </c>
      <c r="K545" s="14">
        <f t="shared" ref="K545" si="55">SQRT(2*g*I545)</f>
        <v>23.03738266383575</v>
      </c>
      <c r="L545" s="3">
        <f t="shared" ref="L545" si="56">K545/1000*3600</f>
        <v>82.934577589808697</v>
      </c>
    </row>
    <row r="546" spans="8:12" x14ac:dyDescent="0.45">
      <c r="H546" s="14"/>
      <c r="I546" s="5"/>
      <c r="J546" s="5"/>
      <c r="K546" s="14"/>
      <c r="L546" s="3"/>
    </row>
    <row r="547" spans="8:12" x14ac:dyDescent="0.45">
      <c r="H547" s="14"/>
      <c r="I547" s="5"/>
      <c r="J547" s="5"/>
      <c r="K547" s="14"/>
      <c r="L547" s="3"/>
    </row>
    <row r="548" spans="8:12" x14ac:dyDescent="0.45">
      <c r="H548" s="14"/>
      <c r="I548" s="5"/>
      <c r="J548" s="5"/>
      <c r="K548" s="14"/>
      <c r="L548" s="3"/>
    </row>
    <row r="549" spans="8:12" x14ac:dyDescent="0.45">
      <c r="H549" s="14"/>
      <c r="I549" s="5"/>
      <c r="J549" s="5"/>
      <c r="K549" s="14"/>
      <c r="L549" s="3"/>
    </row>
    <row r="550" spans="8:12" x14ac:dyDescent="0.45">
      <c r="H550" s="14"/>
      <c r="I550" s="5"/>
      <c r="J550" s="5"/>
      <c r="K550" s="14"/>
      <c r="L550" s="3"/>
    </row>
    <row r="551" spans="8:12" x14ac:dyDescent="0.45">
      <c r="H551" s="14"/>
      <c r="I551" s="5"/>
      <c r="J551" s="5"/>
      <c r="K551" s="14"/>
      <c r="L551" s="3"/>
    </row>
    <row r="552" spans="8:12" x14ac:dyDescent="0.45">
      <c r="H552" s="14"/>
      <c r="I552" s="5"/>
      <c r="J552" s="5"/>
      <c r="K552" s="14"/>
      <c r="L552" s="3"/>
    </row>
    <row r="553" spans="8:12" x14ac:dyDescent="0.45">
      <c r="H553" s="14"/>
      <c r="I553" s="5"/>
      <c r="J553" s="5"/>
      <c r="K553" s="14"/>
      <c r="L553" s="3"/>
    </row>
    <row r="554" spans="8:12" x14ac:dyDescent="0.45">
      <c r="H554" s="14"/>
      <c r="I554" s="5"/>
      <c r="J554" s="5"/>
      <c r="K554" s="14"/>
      <c r="L554" s="3"/>
    </row>
    <row r="555" spans="8:12" x14ac:dyDescent="0.45">
      <c r="H555" s="14"/>
      <c r="I555" s="5"/>
      <c r="J555" s="5"/>
      <c r="K555" s="14"/>
      <c r="L555" s="3"/>
    </row>
    <row r="556" spans="8:12" x14ac:dyDescent="0.45">
      <c r="H556" s="14"/>
      <c r="I556" s="5"/>
      <c r="J556" s="5"/>
      <c r="K556" s="14"/>
      <c r="L556" s="3"/>
    </row>
    <row r="557" spans="8:12" x14ac:dyDescent="0.45">
      <c r="H557" s="14"/>
      <c r="I557" s="5"/>
      <c r="J557" s="5"/>
      <c r="K557" s="14"/>
      <c r="L557" s="3"/>
    </row>
    <row r="558" spans="8:12" x14ac:dyDescent="0.45">
      <c r="H558" s="14"/>
      <c r="I558" s="5"/>
      <c r="J558" s="5"/>
      <c r="K558" s="14"/>
      <c r="L558" s="3"/>
    </row>
    <row r="559" spans="8:12" x14ac:dyDescent="0.45">
      <c r="H559" s="14"/>
      <c r="I559" s="5"/>
      <c r="J559" s="5"/>
      <c r="K559" s="14"/>
      <c r="L559" s="3"/>
    </row>
    <row r="560" spans="8:12" x14ac:dyDescent="0.45">
      <c r="H560" s="14"/>
      <c r="I560" s="5"/>
      <c r="J560" s="5"/>
      <c r="K560" s="14"/>
      <c r="L560" s="3"/>
    </row>
    <row r="561" spans="8:12" x14ac:dyDescent="0.45">
      <c r="H561" s="14"/>
      <c r="I561" s="5"/>
      <c r="J561" s="5"/>
      <c r="K561" s="14"/>
      <c r="L561" s="3"/>
    </row>
    <row r="562" spans="8:12" x14ac:dyDescent="0.45">
      <c r="H562" s="14"/>
      <c r="I562" s="5"/>
      <c r="J562" s="5"/>
      <c r="K562" s="14"/>
      <c r="L562" s="3"/>
    </row>
    <row r="563" spans="8:12" x14ac:dyDescent="0.45">
      <c r="H563" s="14"/>
      <c r="I563" s="5"/>
      <c r="J563" s="5"/>
      <c r="K563" s="14"/>
      <c r="L563" s="3"/>
    </row>
    <row r="564" spans="8:12" x14ac:dyDescent="0.45">
      <c r="H564" s="14"/>
      <c r="I564" s="5"/>
      <c r="J564" s="5"/>
      <c r="K564" s="14"/>
      <c r="L564" s="3"/>
    </row>
    <row r="565" spans="8:12" x14ac:dyDescent="0.45">
      <c r="H565" s="14"/>
      <c r="I565" s="5"/>
      <c r="J565" s="5"/>
      <c r="K565" s="14"/>
      <c r="L565" s="3"/>
    </row>
    <row r="566" spans="8:12" x14ac:dyDescent="0.45">
      <c r="H566" s="14"/>
      <c r="I566" s="5"/>
      <c r="J566" s="5"/>
      <c r="K566" s="14"/>
      <c r="L566" s="3"/>
    </row>
    <row r="567" spans="8:12" x14ac:dyDescent="0.45">
      <c r="H567" s="14"/>
      <c r="I567" s="5"/>
      <c r="J567" s="5"/>
      <c r="K567" s="14"/>
      <c r="L567" s="3"/>
    </row>
    <row r="568" spans="8:12" x14ac:dyDescent="0.45">
      <c r="H568" s="14"/>
      <c r="I568" s="5"/>
      <c r="J568" s="5"/>
      <c r="K568" s="14"/>
      <c r="L568" s="3"/>
    </row>
    <row r="569" spans="8:12" x14ac:dyDescent="0.45">
      <c r="H569" s="14"/>
      <c r="I569" s="5"/>
      <c r="J569" s="5"/>
      <c r="K569" s="14"/>
      <c r="L569" s="3"/>
    </row>
    <row r="570" spans="8:12" x14ac:dyDescent="0.45">
      <c r="H570" s="14"/>
      <c r="I570" s="5"/>
      <c r="J570" s="5"/>
      <c r="K570" s="14"/>
      <c r="L570" s="3"/>
    </row>
    <row r="571" spans="8:12" x14ac:dyDescent="0.45">
      <c r="H571" s="14"/>
      <c r="I571" s="5"/>
      <c r="J571" s="5"/>
      <c r="K571" s="14"/>
      <c r="L571" s="3"/>
    </row>
    <row r="572" spans="8:12" x14ac:dyDescent="0.45">
      <c r="H572" s="14"/>
      <c r="I572" s="5"/>
      <c r="J572" s="5"/>
      <c r="K572" s="14"/>
      <c r="L572" s="3"/>
    </row>
    <row r="573" spans="8:12" x14ac:dyDescent="0.45">
      <c r="H573" s="14"/>
      <c r="I573" s="5"/>
      <c r="J573" s="5"/>
      <c r="K573" s="14"/>
      <c r="L573" s="3"/>
    </row>
    <row r="574" spans="8:12" x14ac:dyDescent="0.45">
      <c r="H574" s="14"/>
      <c r="I574" s="5"/>
      <c r="J574" s="5"/>
      <c r="K574" s="14"/>
      <c r="L574" s="3"/>
    </row>
    <row r="575" spans="8:12" x14ac:dyDescent="0.45">
      <c r="H575" s="14"/>
      <c r="I575" s="5"/>
      <c r="J575" s="5"/>
      <c r="K575" s="14"/>
      <c r="L575" s="3"/>
    </row>
    <row r="576" spans="8:12" x14ac:dyDescent="0.45">
      <c r="H576" s="14"/>
      <c r="I576" s="5"/>
      <c r="J576" s="5"/>
      <c r="K576" s="14"/>
      <c r="L576" s="3"/>
    </row>
    <row r="577" spans="8:12" x14ac:dyDescent="0.45">
      <c r="H577" s="14"/>
      <c r="I577" s="5"/>
      <c r="J577" s="5"/>
      <c r="K577" s="14"/>
      <c r="L577" s="3"/>
    </row>
    <row r="578" spans="8:12" x14ac:dyDescent="0.45">
      <c r="H578" s="14"/>
      <c r="I578" s="5"/>
      <c r="J578" s="5"/>
      <c r="K578" s="14"/>
      <c r="L578" s="3"/>
    </row>
    <row r="579" spans="8:12" x14ac:dyDescent="0.45">
      <c r="H579" s="14"/>
      <c r="I579" s="5"/>
      <c r="J579" s="5"/>
      <c r="K579" s="14"/>
      <c r="L579" s="3"/>
    </row>
    <row r="580" spans="8:12" x14ac:dyDescent="0.45">
      <c r="H580" s="14"/>
      <c r="I580" s="5"/>
      <c r="J580" s="5"/>
      <c r="K580" s="14"/>
      <c r="L580" s="3"/>
    </row>
    <row r="581" spans="8:12" x14ac:dyDescent="0.45">
      <c r="H581" s="14"/>
      <c r="I581" s="5"/>
      <c r="J581" s="5"/>
      <c r="K581" s="14"/>
      <c r="L581" s="3"/>
    </row>
    <row r="582" spans="8:12" x14ac:dyDescent="0.45">
      <c r="H582" s="14"/>
      <c r="I582" s="5"/>
      <c r="J582" s="5"/>
      <c r="K582" s="14"/>
      <c r="L582" s="3"/>
    </row>
    <row r="583" spans="8:12" x14ac:dyDescent="0.45">
      <c r="H583" s="14"/>
      <c r="I583" s="5"/>
      <c r="J583" s="5"/>
      <c r="K583" s="14"/>
      <c r="L583" s="3"/>
    </row>
    <row r="584" spans="8:12" x14ac:dyDescent="0.45">
      <c r="H584" s="14"/>
      <c r="I584" s="5"/>
      <c r="J584" s="5"/>
      <c r="K584" s="14"/>
      <c r="L584" s="3"/>
    </row>
    <row r="585" spans="8:12" x14ac:dyDescent="0.45">
      <c r="H585" s="14"/>
      <c r="I585" s="5"/>
      <c r="J585" s="5"/>
      <c r="K585" s="14"/>
      <c r="L585" s="3"/>
    </row>
    <row r="586" spans="8:12" x14ac:dyDescent="0.45">
      <c r="H586" s="14"/>
      <c r="I586" s="5"/>
      <c r="J586" s="5"/>
      <c r="K586" s="14"/>
      <c r="L586" s="3"/>
    </row>
    <row r="587" spans="8:12" x14ac:dyDescent="0.45">
      <c r="H587" s="14"/>
      <c r="I587" s="5"/>
      <c r="J587" s="5"/>
      <c r="K587" s="14"/>
      <c r="L587" s="3"/>
    </row>
    <row r="588" spans="8:12" x14ac:dyDescent="0.45">
      <c r="H588" s="14"/>
      <c r="I588" s="5"/>
      <c r="J588" s="5"/>
      <c r="K588" s="14"/>
      <c r="L588" s="3"/>
    </row>
    <row r="589" spans="8:12" x14ac:dyDescent="0.45">
      <c r="H589" s="14"/>
      <c r="I589" s="5"/>
      <c r="J589" s="5"/>
      <c r="K589" s="14"/>
      <c r="L589" s="3"/>
    </row>
    <row r="590" spans="8:12" x14ac:dyDescent="0.45">
      <c r="H590" s="14"/>
      <c r="I590" s="5"/>
      <c r="J590" s="5"/>
      <c r="K590" s="14"/>
      <c r="L590" s="3"/>
    </row>
    <row r="591" spans="8:12" x14ac:dyDescent="0.45">
      <c r="H591" s="14"/>
      <c r="I591" s="5"/>
      <c r="J591" s="5"/>
      <c r="K591" s="14"/>
      <c r="L591" s="3"/>
    </row>
    <row r="592" spans="8:12" x14ac:dyDescent="0.45">
      <c r="H592" s="14"/>
      <c r="I592" s="5"/>
      <c r="J592" s="5"/>
      <c r="K592" s="14"/>
      <c r="L592" s="3"/>
    </row>
    <row r="593" spans="8:12" x14ac:dyDescent="0.45">
      <c r="H593" s="14"/>
      <c r="I593" s="5"/>
      <c r="J593" s="5"/>
      <c r="K593" s="14"/>
      <c r="L593" s="3"/>
    </row>
    <row r="594" spans="8:12" x14ac:dyDescent="0.45">
      <c r="H594" s="14"/>
      <c r="I594" s="5"/>
      <c r="J594" s="5"/>
      <c r="K594" s="14"/>
      <c r="L594" s="3"/>
    </row>
    <row r="595" spans="8:12" x14ac:dyDescent="0.45">
      <c r="H595" s="14"/>
      <c r="I595" s="5"/>
      <c r="J595" s="5"/>
      <c r="K595" s="14"/>
      <c r="L595" s="3"/>
    </row>
    <row r="596" spans="8:12" x14ac:dyDescent="0.45">
      <c r="H596" s="14"/>
      <c r="I596" s="5"/>
      <c r="J596" s="5"/>
      <c r="K596" s="14"/>
      <c r="L596" s="3"/>
    </row>
    <row r="597" spans="8:12" x14ac:dyDescent="0.45">
      <c r="H597" s="14"/>
      <c r="I597" s="5"/>
      <c r="J597" s="5"/>
      <c r="K597" s="14"/>
      <c r="L597" s="3"/>
    </row>
    <row r="598" spans="8:12" x14ac:dyDescent="0.45">
      <c r="H598" s="14"/>
      <c r="I598" s="5"/>
      <c r="J598" s="5"/>
      <c r="K598" s="14"/>
      <c r="L598" s="3"/>
    </row>
    <row r="599" spans="8:12" x14ac:dyDescent="0.45">
      <c r="H599" s="14"/>
      <c r="I599" s="5"/>
      <c r="J599" s="5"/>
      <c r="K599" s="14"/>
      <c r="L599" s="3"/>
    </row>
    <row r="600" spans="8:12" x14ac:dyDescent="0.45">
      <c r="H600" s="14"/>
      <c r="I600" s="5"/>
      <c r="J600" s="5"/>
      <c r="K600" s="14"/>
      <c r="L600" s="3"/>
    </row>
    <row r="601" spans="8:12" x14ac:dyDescent="0.45">
      <c r="H601" s="14"/>
      <c r="I601" s="5"/>
      <c r="J601" s="5"/>
      <c r="K601" s="14"/>
      <c r="L601" s="3"/>
    </row>
    <row r="602" spans="8:12" x14ac:dyDescent="0.45">
      <c r="H602" s="14"/>
      <c r="I602" s="5"/>
      <c r="J602" s="5"/>
      <c r="K602" s="14"/>
      <c r="L602" s="3"/>
    </row>
    <row r="603" spans="8:12" x14ac:dyDescent="0.45">
      <c r="H603" s="14"/>
      <c r="I603" s="5"/>
      <c r="J603" s="5"/>
      <c r="K603" s="14"/>
      <c r="L603" s="3"/>
    </row>
    <row r="604" spans="8:12" x14ac:dyDescent="0.45">
      <c r="H604" s="14"/>
      <c r="I604" s="5"/>
      <c r="J604" s="5"/>
      <c r="K604" s="14"/>
      <c r="L604" s="3"/>
    </row>
    <row r="605" spans="8:12" x14ac:dyDescent="0.45">
      <c r="H605" s="14"/>
      <c r="I605" s="5"/>
      <c r="J605" s="5"/>
      <c r="K605" s="14"/>
      <c r="L605" s="3"/>
    </row>
    <row r="606" spans="8:12" x14ac:dyDescent="0.45">
      <c r="H606" s="14"/>
      <c r="I606" s="5"/>
      <c r="J606" s="5"/>
      <c r="K606" s="14"/>
      <c r="L606" s="3"/>
    </row>
    <row r="607" spans="8:12" x14ac:dyDescent="0.45">
      <c r="H607" s="14"/>
      <c r="I607" s="5"/>
      <c r="J607" s="5"/>
      <c r="K607" s="14"/>
      <c r="L607" s="3"/>
    </row>
    <row r="608" spans="8:12" x14ac:dyDescent="0.45">
      <c r="H608" s="14"/>
      <c r="I608" s="5"/>
      <c r="J608" s="5"/>
      <c r="K608" s="14"/>
      <c r="L608" s="3"/>
    </row>
    <row r="609" spans="8:12" x14ac:dyDescent="0.45">
      <c r="H609" s="14"/>
      <c r="I609" s="5"/>
      <c r="J609" s="5"/>
      <c r="K609" s="14"/>
      <c r="L609" s="3"/>
    </row>
    <row r="610" spans="8:12" x14ac:dyDescent="0.45">
      <c r="H610" s="14"/>
      <c r="I610" s="5"/>
      <c r="J610" s="5"/>
      <c r="K610" s="14"/>
      <c r="L610" s="3"/>
    </row>
    <row r="611" spans="8:12" x14ac:dyDescent="0.45">
      <c r="H611" s="14"/>
      <c r="I611" s="5"/>
      <c r="J611" s="5"/>
      <c r="K611" s="14"/>
      <c r="L611" s="3"/>
    </row>
    <row r="612" spans="8:12" x14ac:dyDescent="0.45">
      <c r="H612" s="14"/>
      <c r="I612" s="5"/>
      <c r="J612" s="5"/>
      <c r="K612" s="14"/>
      <c r="L612" s="3"/>
    </row>
    <row r="613" spans="8:12" x14ac:dyDescent="0.45">
      <c r="H613" s="14"/>
      <c r="I613" s="5"/>
      <c r="J613" s="5"/>
      <c r="K613" s="14"/>
      <c r="L613" s="3"/>
    </row>
    <row r="614" spans="8:12" x14ac:dyDescent="0.45">
      <c r="H614" s="14"/>
      <c r="I614" s="5"/>
      <c r="J614" s="5"/>
      <c r="K614" s="14"/>
      <c r="L614" s="3"/>
    </row>
    <row r="615" spans="8:12" x14ac:dyDescent="0.45">
      <c r="H615" s="14"/>
      <c r="I615" s="5"/>
      <c r="J615" s="5"/>
      <c r="K615" s="14"/>
      <c r="L615" s="3"/>
    </row>
    <row r="616" spans="8:12" x14ac:dyDescent="0.45">
      <c r="H616" s="14"/>
      <c r="I616" s="5"/>
      <c r="J616" s="5"/>
      <c r="K616" s="14"/>
      <c r="L616" s="3"/>
    </row>
    <row r="617" spans="8:12" x14ac:dyDescent="0.45">
      <c r="H617" s="14"/>
      <c r="I617" s="5"/>
      <c r="J617" s="5"/>
      <c r="K617" s="14"/>
      <c r="L617" s="3"/>
    </row>
    <row r="618" spans="8:12" x14ac:dyDescent="0.45">
      <c r="H618" s="14"/>
      <c r="I618" s="5"/>
      <c r="J618" s="5"/>
      <c r="K618" s="14"/>
      <c r="L618" s="3"/>
    </row>
    <row r="619" spans="8:12" x14ac:dyDescent="0.45">
      <c r="H619" s="14"/>
      <c r="I619" s="5"/>
      <c r="J619" s="5"/>
      <c r="K619" s="14"/>
      <c r="L619" s="3"/>
    </row>
    <row r="620" spans="8:12" x14ac:dyDescent="0.45">
      <c r="H620" s="14"/>
      <c r="I620" s="5"/>
      <c r="J620" s="5"/>
      <c r="K620" s="14"/>
      <c r="L620" s="3"/>
    </row>
    <row r="621" spans="8:12" x14ac:dyDescent="0.45">
      <c r="H621" s="14"/>
      <c r="I621" s="5"/>
      <c r="J621" s="5"/>
      <c r="K621" s="14"/>
      <c r="L621" s="3"/>
    </row>
    <row r="622" spans="8:12" x14ac:dyDescent="0.45">
      <c r="H622" s="14"/>
      <c r="I622" s="5"/>
      <c r="J622" s="5"/>
      <c r="K622" s="14"/>
      <c r="L622" s="3"/>
    </row>
    <row r="623" spans="8:12" x14ac:dyDescent="0.45">
      <c r="H623" s="14"/>
      <c r="I623" s="5"/>
      <c r="J623" s="5"/>
      <c r="K623" s="14"/>
      <c r="L623" s="3"/>
    </row>
    <row r="624" spans="8:12" x14ac:dyDescent="0.45">
      <c r="H624" s="14"/>
      <c r="I624" s="5"/>
      <c r="J624" s="5"/>
      <c r="K624" s="14"/>
      <c r="L624" s="3"/>
    </row>
    <row r="625" spans="8:12" x14ac:dyDescent="0.45">
      <c r="H625" s="14"/>
      <c r="I625" s="5"/>
      <c r="J625" s="5"/>
      <c r="K625" s="14"/>
      <c r="L625" s="3"/>
    </row>
    <row r="626" spans="8:12" x14ac:dyDescent="0.45">
      <c r="H626" s="14"/>
      <c r="I626" s="5"/>
      <c r="J626" s="5"/>
      <c r="K626" s="14"/>
      <c r="L626" s="3"/>
    </row>
    <row r="627" spans="8:12" x14ac:dyDescent="0.45">
      <c r="H627" s="14"/>
      <c r="I627" s="5"/>
      <c r="J627" s="5"/>
      <c r="K627" s="14"/>
      <c r="L627" s="3"/>
    </row>
    <row r="628" spans="8:12" x14ac:dyDescent="0.45">
      <c r="H628" s="14"/>
      <c r="I628" s="5"/>
      <c r="J628" s="5"/>
      <c r="K628" s="14"/>
      <c r="L628" s="3"/>
    </row>
    <row r="629" spans="8:12" x14ac:dyDescent="0.45">
      <c r="H629" s="14"/>
      <c r="I629" s="5"/>
      <c r="J629" s="5"/>
      <c r="K629" s="14"/>
      <c r="L629" s="3"/>
    </row>
    <row r="630" spans="8:12" x14ac:dyDescent="0.45">
      <c r="H630" s="14"/>
      <c r="I630" s="5"/>
      <c r="J630" s="5"/>
      <c r="K630" s="14"/>
      <c r="L630" s="3"/>
    </row>
    <row r="631" spans="8:12" x14ac:dyDescent="0.45">
      <c r="H631" s="14"/>
      <c r="I631" s="5"/>
      <c r="J631" s="5"/>
      <c r="K631" s="14"/>
      <c r="L631" s="3"/>
    </row>
    <row r="632" spans="8:12" x14ac:dyDescent="0.45">
      <c r="H632" s="14"/>
      <c r="I632" s="5"/>
      <c r="J632" s="5"/>
      <c r="K632" s="14"/>
      <c r="L632" s="3"/>
    </row>
    <row r="633" spans="8:12" x14ac:dyDescent="0.45">
      <c r="H633" s="14"/>
      <c r="I633" s="5"/>
      <c r="J633" s="5"/>
      <c r="K633" s="14"/>
      <c r="L633" s="3"/>
    </row>
    <row r="634" spans="8:12" x14ac:dyDescent="0.45">
      <c r="H634" s="14"/>
      <c r="I634" s="5"/>
      <c r="J634" s="5"/>
      <c r="K634" s="14"/>
      <c r="L634" s="3"/>
    </row>
    <row r="635" spans="8:12" x14ac:dyDescent="0.45">
      <c r="H635" s="14"/>
      <c r="I635" s="5"/>
      <c r="J635" s="5"/>
      <c r="K635" s="14"/>
      <c r="L635" s="3"/>
    </row>
    <row r="636" spans="8:12" x14ac:dyDescent="0.45">
      <c r="H636" s="14"/>
      <c r="I636" s="5"/>
      <c r="J636" s="5"/>
      <c r="K636" s="14"/>
      <c r="L636" s="3"/>
    </row>
    <row r="637" spans="8:12" x14ac:dyDescent="0.45">
      <c r="H637" s="14"/>
      <c r="I637" s="5"/>
      <c r="J637" s="5"/>
      <c r="K637" s="14"/>
      <c r="L637" s="3"/>
    </row>
    <row r="638" spans="8:12" x14ac:dyDescent="0.45">
      <c r="H638" s="14"/>
      <c r="I638" s="5"/>
      <c r="J638" s="5"/>
      <c r="K638" s="14"/>
      <c r="L638" s="3"/>
    </row>
    <row r="639" spans="8:12" x14ac:dyDescent="0.45">
      <c r="H639" s="14"/>
      <c r="I639" s="5"/>
      <c r="J639" s="5"/>
      <c r="K639" s="14"/>
      <c r="L639" s="3"/>
    </row>
    <row r="640" spans="8:12" x14ac:dyDescent="0.45">
      <c r="H640" s="14"/>
      <c r="I640" s="5"/>
      <c r="J640" s="5"/>
      <c r="K640" s="14"/>
      <c r="L640" s="3"/>
    </row>
    <row r="641" spans="8:12" x14ac:dyDescent="0.45">
      <c r="H641" s="14"/>
      <c r="I641" s="5"/>
      <c r="J641" s="5"/>
      <c r="K641" s="14"/>
      <c r="L641" s="3"/>
    </row>
    <row r="642" spans="8:12" x14ac:dyDescent="0.45">
      <c r="H642" s="14"/>
      <c r="I642" s="5"/>
      <c r="J642" s="5"/>
      <c r="K642" s="14"/>
      <c r="L642" s="3"/>
    </row>
    <row r="643" spans="8:12" x14ac:dyDescent="0.45">
      <c r="H643" s="14"/>
      <c r="I643" s="5"/>
      <c r="J643" s="5"/>
      <c r="K643" s="14"/>
      <c r="L643" s="3"/>
    </row>
    <row r="644" spans="8:12" x14ac:dyDescent="0.45">
      <c r="H644" s="14"/>
      <c r="I644" s="5"/>
      <c r="J644" s="5"/>
      <c r="K644" s="14"/>
      <c r="L644" s="3"/>
    </row>
    <row r="645" spans="8:12" x14ac:dyDescent="0.45">
      <c r="H645" s="14"/>
      <c r="I645" s="5"/>
      <c r="J645" s="5"/>
      <c r="K645" s="14"/>
      <c r="L645" s="3"/>
    </row>
    <row r="646" spans="8:12" x14ac:dyDescent="0.45">
      <c r="H646" s="14"/>
      <c r="I646" s="5"/>
      <c r="J646" s="5"/>
      <c r="K646" s="14"/>
      <c r="L646" s="3"/>
    </row>
    <row r="647" spans="8:12" x14ac:dyDescent="0.45">
      <c r="H647" s="14"/>
      <c r="I647" s="5"/>
      <c r="J647" s="5"/>
      <c r="K647" s="14"/>
      <c r="L647" s="3"/>
    </row>
    <row r="648" spans="8:12" x14ac:dyDescent="0.45">
      <c r="H648" s="14"/>
      <c r="I648" s="5"/>
      <c r="J648" s="5"/>
      <c r="K648" s="14"/>
      <c r="L648" s="3"/>
    </row>
    <row r="649" spans="8:12" x14ac:dyDescent="0.45">
      <c r="H649" s="14"/>
      <c r="I649" s="5"/>
      <c r="J649" s="5"/>
      <c r="K649" s="14"/>
      <c r="L649" s="3"/>
    </row>
    <row r="650" spans="8:12" x14ac:dyDescent="0.45">
      <c r="H650" s="14"/>
      <c r="I650" s="5"/>
      <c r="J650" s="5"/>
      <c r="K650" s="14"/>
      <c r="L650" s="3"/>
    </row>
    <row r="651" spans="8:12" x14ac:dyDescent="0.45">
      <c r="H651" s="14"/>
      <c r="I651" s="5"/>
      <c r="J651" s="5"/>
      <c r="K651" s="14"/>
      <c r="L651" s="3"/>
    </row>
    <row r="652" spans="8:12" x14ac:dyDescent="0.45">
      <c r="H652" s="14"/>
      <c r="I652" s="5"/>
      <c r="J652" s="5"/>
      <c r="K652" s="14"/>
      <c r="L652" s="3"/>
    </row>
    <row r="653" spans="8:12" x14ac:dyDescent="0.45">
      <c r="H653" s="14"/>
      <c r="I653" s="5"/>
      <c r="J653" s="5"/>
      <c r="K653" s="14"/>
      <c r="L653" s="3"/>
    </row>
    <row r="654" spans="8:12" x14ac:dyDescent="0.45">
      <c r="H654" s="14"/>
      <c r="I654" s="5"/>
      <c r="J654" s="5"/>
      <c r="K654" s="14"/>
      <c r="L654" s="3"/>
    </row>
    <row r="655" spans="8:12" x14ac:dyDescent="0.45">
      <c r="H655" s="14"/>
      <c r="I655" s="5"/>
      <c r="J655" s="5"/>
      <c r="K655" s="14"/>
      <c r="L655" s="3"/>
    </row>
    <row r="656" spans="8:12" x14ac:dyDescent="0.45">
      <c r="H656" s="14"/>
      <c r="I656" s="5"/>
      <c r="J656" s="5"/>
      <c r="K656" s="14"/>
      <c r="L656" s="3"/>
    </row>
    <row r="657" spans="8:12" x14ac:dyDescent="0.45">
      <c r="H657" s="14"/>
      <c r="I657" s="5"/>
      <c r="J657" s="5"/>
      <c r="K657" s="14"/>
      <c r="L657" s="3"/>
    </row>
    <row r="658" spans="8:12" x14ac:dyDescent="0.45">
      <c r="H658" s="14"/>
      <c r="I658" s="5"/>
      <c r="J658" s="5"/>
      <c r="K658" s="14"/>
      <c r="L658" s="3"/>
    </row>
    <row r="659" spans="8:12" x14ac:dyDescent="0.45">
      <c r="H659" s="14"/>
      <c r="I659" s="5"/>
      <c r="J659" s="5"/>
      <c r="K659" s="14"/>
      <c r="L659" s="3"/>
    </row>
    <row r="660" spans="8:12" x14ac:dyDescent="0.45">
      <c r="H660" s="14"/>
      <c r="I660" s="5"/>
      <c r="J660" s="5"/>
      <c r="K660" s="14"/>
      <c r="L660" s="3"/>
    </row>
    <row r="661" spans="8:12" x14ac:dyDescent="0.45">
      <c r="H661" s="14"/>
      <c r="I661" s="5"/>
      <c r="J661" s="5"/>
      <c r="K661" s="14"/>
      <c r="L661" s="3"/>
    </row>
    <row r="662" spans="8:12" x14ac:dyDescent="0.45">
      <c r="H662" s="14"/>
      <c r="I662" s="5"/>
      <c r="J662" s="5"/>
      <c r="K662" s="14"/>
      <c r="L662" s="3"/>
    </row>
    <row r="663" spans="8:12" x14ac:dyDescent="0.45">
      <c r="H663" s="14"/>
      <c r="I663" s="5"/>
      <c r="J663" s="5"/>
      <c r="K663" s="14"/>
      <c r="L663" s="3"/>
    </row>
    <row r="664" spans="8:12" x14ac:dyDescent="0.45">
      <c r="H664" s="14"/>
      <c r="I664" s="5"/>
      <c r="J664" s="5"/>
      <c r="K664" s="14"/>
      <c r="L664" s="3"/>
    </row>
    <row r="665" spans="8:12" x14ac:dyDescent="0.45">
      <c r="H665" s="14"/>
      <c r="I665" s="5"/>
      <c r="J665" s="5"/>
      <c r="K665" s="14"/>
      <c r="L665" s="3"/>
    </row>
    <row r="666" spans="8:12" x14ac:dyDescent="0.45">
      <c r="H666" s="14"/>
      <c r="I666" s="5"/>
      <c r="J666" s="5"/>
      <c r="K666" s="14"/>
      <c r="L666" s="3"/>
    </row>
    <row r="667" spans="8:12" x14ac:dyDescent="0.45">
      <c r="H667" s="14"/>
      <c r="I667" s="5"/>
      <c r="J667" s="5"/>
      <c r="K667" s="14"/>
      <c r="L667" s="3"/>
    </row>
    <row r="668" spans="8:12" x14ac:dyDescent="0.45">
      <c r="H668" s="14"/>
      <c r="I668" s="5"/>
      <c r="J668" s="5"/>
      <c r="K668" s="14"/>
      <c r="L668" s="3"/>
    </row>
    <row r="669" spans="8:12" x14ac:dyDescent="0.45">
      <c r="H669" s="14"/>
      <c r="I669" s="5"/>
      <c r="J669" s="5"/>
      <c r="K669" s="14"/>
      <c r="L669" s="3"/>
    </row>
    <row r="670" spans="8:12" x14ac:dyDescent="0.45">
      <c r="H670" s="14"/>
      <c r="I670" s="5"/>
      <c r="J670" s="5"/>
      <c r="K670" s="14"/>
      <c r="L670" s="3"/>
    </row>
    <row r="671" spans="8:12" x14ac:dyDescent="0.45">
      <c r="H671" s="14"/>
      <c r="I671" s="5"/>
      <c r="J671" s="5"/>
      <c r="K671" s="14"/>
      <c r="L671" s="3"/>
    </row>
    <row r="672" spans="8:12" x14ac:dyDescent="0.45">
      <c r="H672" s="14"/>
      <c r="I672" s="5"/>
      <c r="J672" s="5"/>
      <c r="K672" s="14"/>
      <c r="L672" s="3"/>
    </row>
    <row r="673" spans="8:12" x14ac:dyDescent="0.45">
      <c r="H673" s="14"/>
      <c r="I673" s="5"/>
      <c r="J673" s="5"/>
      <c r="K673" s="14"/>
      <c r="L673" s="3"/>
    </row>
    <row r="674" spans="8:12" x14ac:dyDescent="0.45">
      <c r="H674" s="14"/>
      <c r="I674" s="5"/>
      <c r="J674" s="5"/>
      <c r="K674" s="14"/>
      <c r="L674" s="3"/>
    </row>
    <row r="675" spans="8:12" x14ac:dyDescent="0.45">
      <c r="H675" s="14"/>
      <c r="I675" s="5"/>
      <c r="J675" s="5"/>
      <c r="K675" s="14"/>
      <c r="L675" s="3"/>
    </row>
    <row r="676" spans="8:12" x14ac:dyDescent="0.45">
      <c r="H676" s="14"/>
      <c r="I676" s="5"/>
      <c r="J676" s="5"/>
      <c r="K676" s="14"/>
      <c r="L676" s="3"/>
    </row>
    <row r="677" spans="8:12" x14ac:dyDescent="0.45">
      <c r="H677" s="14"/>
      <c r="I677" s="5"/>
      <c r="J677" s="5"/>
      <c r="K677" s="14"/>
      <c r="L677" s="3"/>
    </row>
    <row r="678" spans="8:12" x14ac:dyDescent="0.45">
      <c r="H678" s="14"/>
      <c r="I678" s="5"/>
      <c r="J678" s="5"/>
      <c r="K678" s="14"/>
      <c r="L678" s="3"/>
    </row>
    <row r="679" spans="8:12" x14ac:dyDescent="0.45">
      <c r="H679" s="14"/>
      <c r="I679" s="5"/>
      <c r="J679" s="5"/>
      <c r="K679" s="14"/>
      <c r="L679" s="3"/>
    </row>
    <row r="680" spans="8:12" x14ac:dyDescent="0.45">
      <c r="H680" s="14"/>
      <c r="I680" s="5"/>
      <c r="J680" s="5"/>
      <c r="K680" s="14"/>
      <c r="L680" s="3"/>
    </row>
    <row r="681" spans="8:12" x14ac:dyDescent="0.45">
      <c r="H681" s="14"/>
      <c r="I681" s="5"/>
      <c r="J681" s="5"/>
      <c r="K681" s="14"/>
      <c r="L681" s="3"/>
    </row>
    <row r="682" spans="8:12" x14ac:dyDescent="0.45">
      <c r="H682" s="14"/>
      <c r="I682" s="5"/>
      <c r="J682" s="5"/>
      <c r="K682" s="14"/>
      <c r="L682" s="3"/>
    </row>
    <row r="683" spans="8:12" x14ac:dyDescent="0.45">
      <c r="H683" s="14"/>
      <c r="I683" s="5"/>
      <c r="J683" s="5"/>
      <c r="K683" s="14"/>
      <c r="L683" s="3"/>
    </row>
    <row r="684" spans="8:12" x14ac:dyDescent="0.45">
      <c r="H684" s="14"/>
      <c r="I684" s="5"/>
      <c r="J684" s="5"/>
      <c r="K684" s="14"/>
      <c r="L684" s="3"/>
    </row>
    <row r="685" spans="8:12" x14ac:dyDescent="0.45">
      <c r="H685" s="14"/>
      <c r="I685" s="5"/>
      <c r="J685" s="5"/>
      <c r="K685" s="14"/>
      <c r="L685" s="3"/>
    </row>
    <row r="686" spans="8:12" x14ac:dyDescent="0.45">
      <c r="H686" s="14"/>
      <c r="I686" s="5"/>
      <c r="J686" s="5"/>
      <c r="K686" s="14"/>
      <c r="L686" s="3"/>
    </row>
    <row r="687" spans="8:12" x14ac:dyDescent="0.45">
      <c r="H687" s="14"/>
      <c r="I687" s="5"/>
      <c r="J687" s="5"/>
      <c r="K687" s="14"/>
      <c r="L687" s="3"/>
    </row>
    <row r="688" spans="8:12" x14ac:dyDescent="0.45">
      <c r="H688" s="14"/>
      <c r="I688" s="5"/>
      <c r="J688" s="5"/>
      <c r="K688" s="14"/>
      <c r="L688" s="3"/>
    </row>
    <row r="689" spans="8:12" x14ac:dyDescent="0.45">
      <c r="H689" s="14"/>
      <c r="I689" s="5"/>
      <c r="J689" s="5"/>
      <c r="K689" s="14"/>
      <c r="L689" s="3"/>
    </row>
    <row r="690" spans="8:12" x14ac:dyDescent="0.45">
      <c r="H690" s="14"/>
      <c r="I690" s="5"/>
      <c r="J690" s="5"/>
      <c r="K690" s="14"/>
      <c r="L690" s="3"/>
    </row>
    <row r="691" spans="8:12" x14ac:dyDescent="0.45">
      <c r="H691" s="14"/>
      <c r="I691" s="5"/>
      <c r="J691" s="5"/>
      <c r="K691" s="14"/>
      <c r="L691" s="3"/>
    </row>
    <row r="692" spans="8:12" x14ac:dyDescent="0.45">
      <c r="H692" s="14"/>
      <c r="I692" s="5"/>
      <c r="J692" s="5"/>
      <c r="K692" s="14"/>
      <c r="L692" s="3"/>
    </row>
    <row r="693" spans="8:12" x14ac:dyDescent="0.45">
      <c r="H693" s="14"/>
      <c r="I693" s="5"/>
      <c r="J693" s="5"/>
      <c r="K693" s="14"/>
      <c r="L693" s="3"/>
    </row>
    <row r="694" spans="8:12" x14ac:dyDescent="0.45">
      <c r="H694" s="14"/>
      <c r="I694" s="5"/>
      <c r="J694" s="5"/>
      <c r="K694" s="14"/>
      <c r="L694" s="3"/>
    </row>
    <row r="695" spans="8:12" x14ac:dyDescent="0.45">
      <c r="H695" s="14"/>
      <c r="I695" s="5"/>
      <c r="J695" s="5"/>
      <c r="K695" s="14"/>
      <c r="L695" s="3"/>
    </row>
    <row r="696" spans="8:12" x14ac:dyDescent="0.45">
      <c r="H696" s="14"/>
      <c r="I696" s="5"/>
      <c r="J696" s="5"/>
      <c r="K696" s="14"/>
      <c r="L696" s="3"/>
    </row>
    <row r="697" spans="8:12" x14ac:dyDescent="0.45">
      <c r="H697" s="14"/>
      <c r="I697" s="5"/>
      <c r="J697" s="5"/>
      <c r="K697" s="14"/>
      <c r="L697" s="3"/>
    </row>
    <row r="698" spans="8:12" x14ac:dyDescent="0.45">
      <c r="H698" s="14"/>
      <c r="I698" s="5"/>
      <c r="J698" s="5"/>
      <c r="K698" s="14"/>
      <c r="L698" s="3"/>
    </row>
    <row r="699" spans="8:12" x14ac:dyDescent="0.45">
      <c r="H699" s="14"/>
      <c r="I699" s="5"/>
      <c r="J699" s="5"/>
      <c r="K699" s="14"/>
      <c r="L699" s="3"/>
    </row>
    <row r="700" spans="8:12" x14ac:dyDescent="0.45">
      <c r="H700" s="14"/>
      <c r="I700" s="5"/>
      <c r="J700" s="5"/>
      <c r="K700" s="14"/>
      <c r="L700" s="3"/>
    </row>
    <row r="701" spans="8:12" x14ac:dyDescent="0.45">
      <c r="H701" s="14"/>
      <c r="I701" s="5"/>
      <c r="J701" s="5"/>
      <c r="K701" s="14"/>
      <c r="L701" s="3"/>
    </row>
    <row r="702" spans="8:12" x14ac:dyDescent="0.45">
      <c r="H702" s="14"/>
      <c r="I702" s="5"/>
      <c r="J702" s="5"/>
      <c r="K702" s="14"/>
      <c r="L702" s="3"/>
    </row>
    <row r="703" spans="8:12" x14ac:dyDescent="0.45">
      <c r="H703" s="14"/>
      <c r="I703" s="5"/>
      <c r="J703" s="5"/>
      <c r="K703" s="14"/>
      <c r="L703" s="3"/>
    </row>
    <row r="704" spans="8:12" x14ac:dyDescent="0.45">
      <c r="H704" s="14"/>
      <c r="I704" s="5"/>
      <c r="J704" s="5"/>
      <c r="K704" s="14"/>
      <c r="L704" s="3"/>
    </row>
    <row r="705" spans="8:12" x14ac:dyDescent="0.45">
      <c r="H705" s="14"/>
      <c r="I705" s="5"/>
      <c r="J705" s="5"/>
      <c r="K705" s="14"/>
      <c r="L705" s="3"/>
    </row>
    <row r="706" spans="8:12" x14ac:dyDescent="0.45">
      <c r="H706" s="14"/>
      <c r="I706" s="5"/>
      <c r="J706" s="5"/>
      <c r="K706" s="14"/>
      <c r="L706" s="3"/>
    </row>
    <row r="707" spans="8:12" x14ac:dyDescent="0.45">
      <c r="H707" s="14"/>
      <c r="I707" s="5"/>
      <c r="J707" s="5"/>
      <c r="K707" s="14"/>
      <c r="L707" s="3"/>
    </row>
    <row r="708" spans="8:12" x14ac:dyDescent="0.45">
      <c r="H708" s="14"/>
      <c r="I708" s="5"/>
      <c r="J708" s="5"/>
      <c r="K708" s="14"/>
      <c r="L708" s="3"/>
    </row>
    <row r="709" spans="8:12" x14ac:dyDescent="0.45">
      <c r="H709" s="14"/>
      <c r="I709" s="5"/>
      <c r="J709" s="5"/>
      <c r="K709" s="14"/>
      <c r="L709" s="3"/>
    </row>
    <row r="710" spans="8:12" x14ac:dyDescent="0.45">
      <c r="H710" s="14"/>
      <c r="I710" s="5"/>
      <c r="J710" s="5"/>
      <c r="K710" s="14"/>
      <c r="L710" s="3"/>
    </row>
    <row r="711" spans="8:12" x14ac:dyDescent="0.45">
      <c r="H711" s="14"/>
      <c r="I711" s="5"/>
      <c r="J711" s="5"/>
      <c r="K711" s="14"/>
      <c r="L711" s="3"/>
    </row>
    <row r="712" spans="8:12" x14ac:dyDescent="0.45">
      <c r="H712" s="14"/>
      <c r="I712" s="5"/>
      <c r="J712" s="5"/>
      <c r="K712" s="14"/>
      <c r="L712" s="3"/>
    </row>
    <row r="713" spans="8:12" x14ac:dyDescent="0.45">
      <c r="H713" s="14"/>
      <c r="I713" s="5"/>
      <c r="J713" s="5"/>
      <c r="K713" s="14"/>
      <c r="L713" s="3"/>
    </row>
    <row r="714" spans="8:12" x14ac:dyDescent="0.45">
      <c r="H714" s="14"/>
      <c r="I714" s="5"/>
      <c r="J714" s="5"/>
      <c r="K714" s="14"/>
      <c r="L714" s="3"/>
    </row>
    <row r="715" spans="8:12" x14ac:dyDescent="0.45">
      <c r="H715" s="14"/>
      <c r="I715" s="5"/>
      <c r="J715" s="5"/>
      <c r="K715" s="14"/>
      <c r="L715" s="3"/>
    </row>
    <row r="716" spans="8:12" x14ac:dyDescent="0.45">
      <c r="H716" s="14"/>
      <c r="I716" s="5"/>
      <c r="J716" s="5"/>
      <c r="K716" s="14"/>
      <c r="L716" s="3"/>
    </row>
    <row r="717" spans="8:12" x14ac:dyDescent="0.45">
      <c r="H717" s="14"/>
      <c r="I717" s="5"/>
      <c r="J717" s="5"/>
      <c r="K717" s="14"/>
      <c r="L717" s="3"/>
    </row>
    <row r="718" spans="8:12" x14ac:dyDescent="0.45">
      <c r="H718" s="14"/>
      <c r="I718" s="5"/>
      <c r="J718" s="5"/>
      <c r="K718" s="14"/>
      <c r="L718" s="3"/>
    </row>
    <row r="719" spans="8:12" x14ac:dyDescent="0.45">
      <c r="H719" s="14"/>
      <c r="I719" s="5"/>
      <c r="J719" s="5"/>
      <c r="K719" s="14"/>
      <c r="L719" s="3"/>
    </row>
    <row r="720" spans="8:12" x14ac:dyDescent="0.45">
      <c r="H720" s="14"/>
      <c r="I720" s="5"/>
      <c r="J720" s="5"/>
      <c r="K720" s="14"/>
      <c r="L720" s="3"/>
    </row>
    <row r="721" spans="8:12" x14ac:dyDescent="0.45">
      <c r="H721" s="14"/>
      <c r="I721" s="5"/>
      <c r="J721" s="5"/>
      <c r="K721" s="14"/>
      <c r="L721" s="3"/>
    </row>
    <row r="722" spans="8:12" x14ac:dyDescent="0.45">
      <c r="H722" s="14"/>
      <c r="I722" s="5"/>
      <c r="J722" s="5"/>
      <c r="K722" s="14"/>
      <c r="L722" s="3"/>
    </row>
    <row r="723" spans="8:12" x14ac:dyDescent="0.45">
      <c r="H723" s="14"/>
      <c r="I723" s="5"/>
      <c r="J723" s="5"/>
      <c r="K723" s="14"/>
      <c r="L723" s="3"/>
    </row>
    <row r="724" spans="8:12" x14ac:dyDescent="0.45">
      <c r="H724" s="14"/>
      <c r="I724" s="5"/>
      <c r="J724" s="5"/>
      <c r="K724" s="14"/>
      <c r="L724" s="3"/>
    </row>
    <row r="725" spans="8:12" x14ac:dyDescent="0.45">
      <c r="H725" s="14"/>
      <c r="I725" s="5"/>
      <c r="J725" s="5"/>
      <c r="K725" s="14"/>
      <c r="L725" s="3"/>
    </row>
    <row r="726" spans="8:12" x14ac:dyDescent="0.45">
      <c r="H726" s="14"/>
      <c r="I726" s="5"/>
      <c r="J726" s="5"/>
      <c r="K726" s="14"/>
      <c r="L726" s="3"/>
    </row>
    <row r="727" spans="8:12" x14ac:dyDescent="0.45">
      <c r="H727" s="14"/>
      <c r="I727" s="5"/>
      <c r="J727" s="5"/>
      <c r="K727" s="14"/>
      <c r="L727" s="3"/>
    </row>
    <row r="728" spans="8:12" x14ac:dyDescent="0.45">
      <c r="H728" s="14"/>
      <c r="I728" s="5"/>
      <c r="J728" s="5"/>
      <c r="K728" s="14"/>
      <c r="L728" s="3"/>
    </row>
    <row r="729" spans="8:12" x14ac:dyDescent="0.45">
      <c r="H729" s="14"/>
      <c r="I729" s="5"/>
      <c r="J729" s="5"/>
      <c r="K729" s="14"/>
      <c r="L729" s="3"/>
    </row>
    <row r="730" spans="8:12" x14ac:dyDescent="0.45">
      <c r="H730" s="14"/>
      <c r="I730" s="5"/>
      <c r="J730" s="5"/>
      <c r="K730" s="14"/>
      <c r="L730" s="3"/>
    </row>
    <row r="731" spans="8:12" x14ac:dyDescent="0.45">
      <c r="H731" s="14"/>
      <c r="I731" s="5"/>
      <c r="J731" s="5"/>
      <c r="K731" s="14"/>
      <c r="L731" s="3"/>
    </row>
    <row r="732" spans="8:12" x14ac:dyDescent="0.45">
      <c r="H732" s="14"/>
      <c r="I732" s="5"/>
      <c r="J732" s="5"/>
      <c r="K732" s="14"/>
      <c r="L732" s="3"/>
    </row>
    <row r="733" spans="8:12" x14ac:dyDescent="0.45">
      <c r="H733" s="14"/>
      <c r="I733" s="5"/>
      <c r="J733" s="5"/>
      <c r="K733" s="14"/>
      <c r="L733" s="3"/>
    </row>
    <row r="734" spans="8:12" x14ac:dyDescent="0.45">
      <c r="H734" s="14"/>
      <c r="I734" s="5"/>
      <c r="J734" s="5"/>
      <c r="K734" s="14"/>
      <c r="L734" s="3"/>
    </row>
    <row r="735" spans="8:12" x14ac:dyDescent="0.45">
      <c r="H735" s="14"/>
      <c r="I735" s="5"/>
      <c r="J735" s="5"/>
      <c r="K735" s="14"/>
      <c r="L735" s="3"/>
    </row>
    <row r="736" spans="8:12" x14ac:dyDescent="0.45">
      <c r="H736" s="14"/>
      <c r="I736" s="5"/>
      <c r="J736" s="5"/>
      <c r="K736" s="14"/>
      <c r="L736" s="3"/>
    </row>
    <row r="737" spans="8:12" x14ac:dyDescent="0.45">
      <c r="H737" s="14"/>
      <c r="I737" s="5"/>
      <c r="J737" s="5"/>
      <c r="K737" s="14"/>
      <c r="L737" s="3"/>
    </row>
    <row r="738" spans="8:12" x14ac:dyDescent="0.45">
      <c r="H738" s="14"/>
      <c r="I738" s="5"/>
      <c r="J738" s="5"/>
      <c r="K738" s="14"/>
      <c r="L738" s="3"/>
    </row>
    <row r="739" spans="8:12" x14ac:dyDescent="0.45">
      <c r="H739" s="14"/>
      <c r="I739" s="5"/>
      <c r="J739" s="5"/>
      <c r="K739" s="14"/>
      <c r="L739" s="3"/>
    </row>
    <row r="740" spans="8:12" x14ac:dyDescent="0.45">
      <c r="H740" s="14"/>
      <c r="I740" s="5"/>
      <c r="J740" s="5"/>
      <c r="K740" s="14"/>
      <c r="L740" s="3"/>
    </row>
    <row r="741" spans="8:12" x14ac:dyDescent="0.45">
      <c r="H741" s="14"/>
      <c r="I741" s="5"/>
      <c r="J741" s="5"/>
      <c r="K741" s="14"/>
      <c r="L741" s="3"/>
    </row>
    <row r="742" spans="8:12" x14ac:dyDescent="0.45">
      <c r="H742" s="14"/>
      <c r="I742" s="5"/>
      <c r="J742" s="5"/>
      <c r="K742" s="14"/>
      <c r="L742" s="3"/>
    </row>
    <row r="743" spans="8:12" x14ac:dyDescent="0.45">
      <c r="H743" s="14"/>
      <c r="I743" s="5"/>
      <c r="J743" s="5"/>
      <c r="K743" s="14"/>
      <c r="L743" s="3"/>
    </row>
    <row r="744" spans="8:12" x14ac:dyDescent="0.45">
      <c r="H744" s="14"/>
      <c r="I744" s="5"/>
      <c r="J744" s="5"/>
      <c r="K744" s="14"/>
      <c r="L744" s="3"/>
    </row>
    <row r="745" spans="8:12" x14ac:dyDescent="0.45">
      <c r="H745" s="14"/>
      <c r="I745" s="5"/>
      <c r="J745" s="5"/>
      <c r="K745" s="14"/>
      <c r="L745" s="3"/>
    </row>
    <row r="746" spans="8:12" x14ac:dyDescent="0.45">
      <c r="H746" s="14"/>
      <c r="I746" s="5"/>
      <c r="J746" s="5"/>
      <c r="K746" s="14"/>
      <c r="L746" s="3"/>
    </row>
    <row r="747" spans="8:12" x14ac:dyDescent="0.45">
      <c r="H747" s="14"/>
      <c r="I747" s="5"/>
      <c r="J747" s="5"/>
      <c r="K747" s="14"/>
      <c r="L747" s="3"/>
    </row>
    <row r="748" spans="8:12" x14ac:dyDescent="0.45">
      <c r="H748" s="14"/>
      <c r="I748" s="5"/>
      <c r="J748" s="5"/>
      <c r="K748" s="14"/>
      <c r="L748" s="3"/>
    </row>
    <row r="749" spans="8:12" x14ac:dyDescent="0.45">
      <c r="H749" s="14"/>
      <c r="I749" s="5"/>
      <c r="J749" s="5"/>
      <c r="K749" s="14"/>
      <c r="L749" s="3"/>
    </row>
    <row r="750" spans="8:12" x14ac:dyDescent="0.45">
      <c r="H750" s="14"/>
      <c r="I750" s="5"/>
      <c r="J750" s="5"/>
      <c r="K750" s="14"/>
      <c r="L750" s="3"/>
    </row>
    <row r="751" spans="8:12" x14ac:dyDescent="0.45">
      <c r="H751" s="14"/>
      <c r="I751" s="5"/>
      <c r="J751" s="5"/>
      <c r="K751" s="14"/>
      <c r="L751" s="3"/>
    </row>
    <row r="752" spans="8:12" x14ac:dyDescent="0.45">
      <c r="H752" s="14"/>
      <c r="I752" s="5"/>
      <c r="J752" s="5"/>
      <c r="K752" s="14"/>
      <c r="L752" s="3"/>
    </row>
    <row r="753" spans="8:12" x14ac:dyDescent="0.45">
      <c r="H753" s="14"/>
      <c r="I753" s="5"/>
      <c r="J753" s="5"/>
      <c r="K753" s="14"/>
      <c r="L753" s="3"/>
    </row>
    <row r="754" spans="8:12" x14ac:dyDescent="0.45">
      <c r="H754" s="14"/>
      <c r="I754" s="5"/>
      <c r="J754" s="5"/>
      <c r="K754" s="14"/>
      <c r="L754" s="3"/>
    </row>
    <row r="755" spans="8:12" x14ac:dyDescent="0.45">
      <c r="H755" s="14"/>
      <c r="I755" s="5"/>
      <c r="J755" s="5"/>
      <c r="K755" s="14"/>
      <c r="L755" s="3"/>
    </row>
    <row r="756" spans="8:12" x14ac:dyDescent="0.45">
      <c r="H756" s="14"/>
      <c r="I756" s="5"/>
      <c r="J756" s="5"/>
      <c r="K756" s="14"/>
      <c r="L756" s="3"/>
    </row>
    <row r="757" spans="8:12" x14ac:dyDescent="0.45">
      <c r="H757" s="14"/>
      <c r="I757" s="5"/>
      <c r="J757" s="5"/>
      <c r="K757" s="14"/>
      <c r="L757" s="3"/>
    </row>
    <row r="758" spans="8:12" x14ac:dyDescent="0.45">
      <c r="H758" s="14"/>
      <c r="I758" s="5"/>
      <c r="J758" s="5"/>
      <c r="K758" s="14"/>
      <c r="L758" s="3"/>
    </row>
    <row r="759" spans="8:12" x14ac:dyDescent="0.45">
      <c r="H759" s="14"/>
      <c r="I759" s="5"/>
      <c r="J759" s="5"/>
      <c r="K759" s="14"/>
      <c r="L759" s="3"/>
    </row>
    <row r="760" spans="8:12" x14ac:dyDescent="0.45">
      <c r="H760" s="14"/>
      <c r="I760" s="5"/>
      <c r="J760" s="5"/>
      <c r="K760" s="14"/>
      <c r="L760" s="3"/>
    </row>
    <row r="761" spans="8:12" x14ac:dyDescent="0.45">
      <c r="H761" s="14"/>
      <c r="I761" s="5"/>
      <c r="J761" s="5"/>
      <c r="K761" s="14"/>
      <c r="L761" s="3"/>
    </row>
    <row r="762" spans="8:12" x14ac:dyDescent="0.45">
      <c r="H762" s="14"/>
      <c r="I762" s="5"/>
      <c r="J762" s="5"/>
      <c r="K762" s="14"/>
      <c r="L762" s="3"/>
    </row>
    <row r="763" spans="8:12" x14ac:dyDescent="0.45">
      <c r="H763" s="14"/>
      <c r="I763" s="5"/>
      <c r="J763" s="5"/>
      <c r="K763" s="14"/>
      <c r="L763" s="3"/>
    </row>
    <row r="764" spans="8:12" x14ac:dyDescent="0.45">
      <c r="H764" s="14"/>
      <c r="I764" s="5"/>
      <c r="J764" s="5"/>
      <c r="K764" s="14"/>
      <c r="L764" s="3"/>
    </row>
    <row r="765" spans="8:12" x14ac:dyDescent="0.45">
      <c r="H765" s="14"/>
      <c r="I765" s="5"/>
      <c r="J765" s="5"/>
      <c r="K765" s="14"/>
      <c r="L765" s="3"/>
    </row>
    <row r="766" spans="8:12" x14ac:dyDescent="0.45">
      <c r="H766" s="14"/>
      <c r="I766" s="5"/>
      <c r="J766" s="5"/>
      <c r="K766" s="14"/>
      <c r="L766" s="3"/>
    </row>
    <row r="767" spans="8:12" x14ac:dyDescent="0.45">
      <c r="H767" s="14"/>
      <c r="I767" s="5"/>
      <c r="J767" s="5"/>
      <c r="K767" s="14"/>
      <c r="L767" s="3"/>
    </row>
    <row r="768" spans="8:12" x14ac:dyDescent="0.45">
      <c r="H768" s="14"/>
      <c r="I768" s="5"/>
      <c r="J768" s="5"/>
      <c r="K768" s="14"/>
      <c r="L768" s="3"/>
    </row>
    <row r="769" spans="8:12" x14ac:dyDescent="0.45">
      <c r="H769" s="14"/>
      <c r="I769" s="5"/>
      <c r="J769" s="5"/>
      <c r="K769" s="14"/>
      <c r="L769" s="3"/>
    </row>
    <row r="770" spans="8:12" x14ac:dyDescent="0.45">
      <c r="H770" s="14"/>
      <c r="I770" s="5"/>
      <c r="J770" s="5"/>
      <c r="K770" s="14"/>
      <c r="L770" s="3"/>
    </row>
    <row r="771" spans="8:12" x14ac:dyDescent="0.45">
      <c r="H771" s="14"/>
      <c r="I771" s="5"/>
      <c r="J771" s="5"/>
      <c r="K771" s="14"/>
      <c r="L771" s="3"/>
    </row>
    <row r="772" spans="8:12" x14ac:dyDescent="0.45">
      <c r="H772" s="14"/>
      <c r="I772" s="5"/>
      <c r="J772" s="5"/>
      <c r="K772" s="14"/>
      <c r="L772" s="3"/>
    </row>
    <row r="773" spans="8:12" x14ac:dyDescent="0.45">
      <c r="H773" s="14"/>
      <c r="I773" s="5"/>
      <c r="J773" s="5"/>
      <c r="K773" s="14"/>
      <c r="L773" s="3"/>
    </row>
    <row r="774" spans="8:12" x14ac:dyDescent="0.45">
      <c r="H774" s="14"/>
      <c r="I774" s="5"/>
      <c r="J774" s="5"/>
      <c r="K774" s="14"/>
      <c r="L774" s="3"/>
    </row>
    <row r="775" spans="8:12" x14ac:dyDescent="0.45">
      <c r="H775" s="14"/>
      <c r="I775" s="5"/>
      <c r="J775" s="5"/>
      <c r="K775" s="14"/>
      <c r="L775" s="3"/>
    </row>
    <row r="776" spans="8:12" x14ac:dyDescent="0.45">
      <c r="H776" s="14"/>
      <c r="I776" s="5"/>
      <c r="J776" s="5"/>
      <c r="K776" s="14"/>
      <c r="L776" s="3"/>
    </row>
    <row r="777" spans="8:12" x14ac:dyDescent="0.45">
      <c r="H777" s="14"/>
      <c r="I777" s="5"/>
      <c r="J777" s="5"/>
      <c r="K777" s="14"/>
      <c r="L777" s="3"/>
    </row>
    <row r="778" spans="8:12" x14ac:dyDescent="0.45">
      <c r="H778" s="14"/>
      <c r="I778" s="5"/>
      <c r="J778" s="5"/>
      <c r="K778" s="14"/>
      <c r="L778" s="3"/>
    </row>
    <row r="779" spans="8:12" x14ac:dyDescent="0.45">
      <c r="H779" s="14"/>
      <c r="I779" s="5"/>
      <c r="J779" s="5"/>
      <c r="K779" s="14"/>
      <c r="L779" s="3"/>
    </row>
    <row r="780" spans="8:12" x14ac:dyDescent="0.45">
      <c r="H780" s="14"/>
      <c r="I780" s="5"/>
      <c r="J780" s="5"/>
      <c r="K780" s="14"/>
      <c r="L780" s="3"/>
    </row>
    <row r="781" spans="8:12" x14ac:dyDescent="0.45">
      <c r="H781" s="14"/>
      <c r="I781" s="5"/>
      <c r="J781" s="5"/>
      <c r="K781" s="14"/>
      <c r="L781" s="3"/>
    </row>
    <row r="782" spans="8:12" x14ac:dyDescent="0.45">
      <c r="H782" s="14"/>
      <c r="I782" s="5"/>
      <c r="J782" s="5"/>
      <c r="K782" s="14"/>
      <c r="L782" s="3"/>
    </row>
    <row r="783" spans="8:12" x14ac:dyDescent="0.45">
      <c r="H783" s="14"/>
      <c r="I783" s="5"/>
      <c r="J783" s="5"/>
      <c r="K783" s="14"/>
      <c r="L783" s="3"/>
    </row>
    <row r="784" spans="8:12" x14ac:dyDescent="0.45">
      <c r="H784" s="14"/>
      <c r="I784" s="5"/>
      <c r="J784" s="5"/>
      <c r="K784" s="14"/>
      <c r="L784" s="3"/>
    </row>
    <row r="785" spans="8:12" x14ac:dyDescent="0.45">
      <c r="H785" s="14"/>
      <c r="I785" s="5"/>
      <c r="J785" s="5"/>
      <c r="K785" s="14"/>
      <c r="L785" s="3"/>
    </row>
    <row r="786" spans="8:12" x14ac:dyDescent="0.45">
      <c r="H786" s="14"/>
      <c r="I786" s="5"/>
      <c r="J786" s="5"/>
      <c r="K786" s="14"/>
      <c r="L786" s="3"/>
    </row>
    <row r="787" spans="8:12" x14ac:dyDescent="0.45">
      <c r="H787" s="14"/>
      <c r="I787" s="5"/>
      <c r="J787" s="5"/>
      <c r="K787" s="14"/>
      <c r="L787" s="3"/>
    </row>
    <row r="788" spans="8:12" x14ac:dyDescent="0.45">
      <c r="H788" s="14"/>
      <c r="I788" s="5"/>
      <c r="J788" s="5"/>
      <c r="K788" s="14"/>
      <c r="L788" s="3"/>
    </row>
    <row r="789" spans="8:12" x14ac:dyDescent="0.45">
      <c r="H789" s="14"/>
      <c r="I789" s="5"/>
      <c r="J789" s="5"/>
      <c r="K789" s="14"/>
      <c r="L789" s="3"/>
    </row>
    <row r="790" spans="8:12" x14ac:dyDescent="0.45">
      <c r="H790" s="14"/>
      <c r="I790" s="5"/>
      <c r="J790" s="5"/>
      <c r="K790" s="14"/>
      <c r="L790" s="3"/>
    </row>
    <row r="791" spans="8:12" x14ac:dyDescent="0.45">
      <c r="H791" s="14"/>
      <c r="I791" s="5"/>
      <c r="J791" s="5"/>
      <c r="K791" s="14"/>
      <c r="L791" s="3"/>
    </row>
    <row r="792" spans="8:12" x14ac:dyDescent="0.45">
      <c r="H792" s="14"/>
      <c r="I792" s="5"/>
      <c r="J792" s="5"/>
      <c r="K792" s="14"/>
      <c r="L792" s="3"/>
    </row>
    <row r="793" spans="8:12" x14ac:dyDescent="0.45">
      <c r="H793" s="14"/>
      <c r="I793" s="5"/>
      <c r="J793" s="5"/>
      <c r="K793" s="14"/>
      <c r="L793" s="3"/>
    </row>
    <row r="794" spans="8:12" x14ac:dyDescent="0.45">
      <c r="H794" s="14"/>
      <c r="I794" s="5"/>
      <c r="J794" s="5"/>
      <c r="K794" s="14"/>
      <c r="L794" s="3"/>
    </row>
    <row r="795" spans="8:12" x14ac:dyDescent="0.45">
      <c r="H795" s="14"/>
      <c r="I795" s="5"/>
      <c r="J795" s="5"/>
      <c r="K795" s="14"/>
      <c r="L795" s="3"/>
    </row>
    <row r="796" spans="8:12" x14ac:dyDescent="0.45">
      <c r="H796" s="14"/>
      <c r="I796" s="5"/>
      <c r="J796" s="5"/>
      <c r="K796" s="14"/>
      <c r="L796" s="3"/>
    </row>
    <row r="797" spans="8:12" x14ac:dyDescent="0.45">
      <c r="H797" s="14"/>
      <c r="I797" s="5"/>
      <c r="J797" s="5"/>
      <c r="K797" s="14"/>
      <c r="L797" s="3"/>
    </row>
    <row r="798" spans="8:12" x14ac:dyDescent="0.45">
      <c r="H798" s="14"/>
      <c r="I798" s="5"/>
      <c r="J798" s="5"/>
      <c r="K798" s="14"/>
      <c r="L798" s="3"/>
    </row>
    <row r="799" spans="8:12" x14ac:dyDescent="0.45">
      <c r="H799" s="14"/>
      <c r="I799" s="5"/>
      <c r="J799" s="5"/>
      <c r="K799" s="14"/>
      <c r="L799" s="3"/>
    </row>
    <row r="800" spans="8:12" x14ac:dyDescent="0.45">
      <c r="H800" s="14"/>
      <c r="I800" s="5"/>
      <c r="J800" s="5"/>
      <c r="K800" s="14"/>
      <c r="L800" s="3"/>
    </row>
    <row r="801" spans="8:12" x14ac:dyDescent="0.45">
      <c r="H801" s="14"/>
      <c r="I801" s="5"/>
      <c r="J801" s="5"/>
      <c r="K801" s="14"/>
      <c r="L801" s="3"/>
    </row>
    <row r="802" spans="8:12" x14ac:dyDescent="0.45">
      <c r="H802" s="14"/>
      <c r="I802" s="5"/>
      <c r="J802" s="5"/>
      <c r="K802" s="14"/>
      <c r="L802" s="3"/>
    </row>
    <row r="803" spans="8:12" x14ac:dyDescent="0.45">
      <c r="H803" s="14"/>
      <c r="I803" s="5"/>
      <c r="J803" s="5"/>
      <c r="K803" s="14"/>
      <c r="L803" s="3"/>
    </row>
    <row r="804" spans="8:12" x14ac:dyDescent="0.45">
      <c r="H804" s="14"/>
      <c r="I804" s="5"/>
      <c r="J804" s="5"/>
      <c r="K804" s="14"/>
      <c r="L804" s="3"/>
    </row>
    <row r="805" spans="8:12" x14ac:dyDescent="0.45">
      <c r="H805" s="14"/>
      <c r="I805" s="5"/>
      <c r="J805" s="5"/>
      <c r="K805" s="14"/>
      <c r="L805" s="3"/>
    </row>
    <row r="806" spans="8:12" x14ac:dyDescent="0.45">
      <c r="H806" s="14"/>
      <c r="I806" s="5"/>
      <c r="J806" s="5"/>
      <c r="K806" s="14"/>
      <c r="L806" s="3"/>
    </row>
    <row r="807" spans="8:12" x14ac:dyDescent="0.45">
      <c r="H807" s="14"/>
      <c r="I807" s="5"/>
      <c r="J807" s="5"/>
      <c r="K807" s="14"/>
      <c r="L807" s="3"/>
    </row>
  </sheetData>
  <mergeCells count="1">
    <mergeCell ref="K2:L2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3" shapeId="1025" r:id="rId3">
          <objectPr defaultSize="0" autoPict="0" r:id="rId4">
            <anchor moveWithCells="1">
              <from>
                <xdr:col>16</xdr:col>
                <xdr:colOff>385763</xdr:colOff>
                <xdr:row>5</xdr:row>
                <xdr:rowOff>38100</xdr:rowOff>
              </from>
              <to>
                <xdr:col>18</xdr:col>
                <xdr:colOff>328613</xdr:colOff>
                <xdr:row>7</xdr:row>
                <xdr:rowOff>76200</xdr:rowOff>
              </to>
            </anchor>
          </objectPr>
        </oleObject>
      </mc:Choice>
      <mc:Fallback>
        <oleObject progId="Equation.3" shapeId="1025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0C01E1-C4F4-4835-8165-53542A2DB46A}">
  <dimension ref="A1:J9"/>
  <sheetViews>
    <sheetView workbookViewId="0">
      <selection activeCell="B4" sqref="B4"/>
    </sheetView>
  </sheetViews>
  <sheetFormatPr baseColWidth="10" defaultRowHeight="14.25" x14ac:dyDescent="0.45"/>
  <cols>
    <col min="1" max="1" width="17.33203125" customWidth="1"/>
    <col min="5" max="5" width="6.73046875" customWidth="1"/>
    <col min="6" max="6" width="8" customWidth="1"/>
  </cols>
  <sheetData>
    <row r="1" spans="1:10" x14ac:dyDescent="0.45">
      <c r="A1" s="10" t="s">
        <v>65</v>
      </c>
      <c r="G1" s="5">
        <f>'Direct facts'!B33</f>
        <v>3.8000000000000003</v>
      </c>
      <c r="H1" t="s">
        <v>1</v>
      </c>
    </row>
    <row r="2" spans="1:10" x14ac:dyDescent="0.45">
      <c r="A2" s="10" t="s">
        <v>66</v>
      </c>
      <c r="B2" s="11">
        <f>m</f>
        <v>52</v>
      </c>
      <c r="C2" t="s">
        <v>0</v>
      </c>
    </row>
    <row r="3" spans="1:10" x14ac:dyDescent="0.45">
      <c r="A3" t="s">
        <v>15</v>
      </c>
      <c r="B3">
        <v>0</v>
      </c>
      <c r="C3" t="s">
        <v>6</v>
      </c>
    </row>
    <row r="4" spans="1:10" x14ac:dyDescent="0.45">
      <c r="A4" s="10" t="s">
        <v>67</v>
      </c>
      <c r="B4" s="5">
        <f>Vi</f>
        <v>1.4458313331770334</v>
      </c>
      <c r="C4" t="s">
        <v>6</v>
      </c>
      <c r="D4" s="5">
        <f>B4*3.6</f>
        <v>5.2049927994373206</v>
      </c>
      <c r="E4" t="s">
        <v>7</v>
      </c>
    </row>
    <row r="6" spans="1:10" x14ac:dyDescent="0.45">
      <c r="A6" s="10" t="s">
        <v>68</v>
      </c>
      <c r="B6" s="28">
        <v>0.2</v>
      </c>
      <c r="C6" s="28">
        <v>0.3</v>
      </c>
      <c r="D6" s="28">
        <v>0.4</v>
      </c>
      <c r="E6" s="29">
        <v>0.5</v>
      </c>
      <c r="F6" s="28">
        <v>0.6</v>
      </c>
      <c r="G6" s="28">
        <v>0.7</v>
      </c>
      <c r="H6" s="28">
        <v>0.8</v>
      </c>
      <c r="I6" s="28">
        <v>0.9</v>
      </c>
      <c r="J6" t="s">
        <v>5</v>
      </c>
    </row>
    <row r="7" spans="1:10" x14ac:dyDescent="0.45">
      <c r="A7" s="10" t="s">
        <v>69</v>
      </c>
      <c r="B7" s="5">
        <f>($B$4-$B$3)/B6</f>
        <v>7.2291566658851663</v>
      </c>
      <c r="C7" s="5">
        <f t="shared" ref="C7:I7" si="0">($B$4-$B$3)/C6</f>
        <v>4.8194377772567778</v>
      </c>
      <c r="D7" s="5">
        <f t="shared" si="0"/>
        <v>3.6145783329425831</v>
      </c>
      <c r="E7" s="5">
        <f t="shared" si="0"/>
        <v>2.8916626663540668</v>
      </c>
      <c r="F7" s="5">
        <f t="shared" si="0"/>
        <v>2.4097188886283889</v>
      </c>
      <c r="G7" s="5">
        <f>($B$4-$B$3)/G6</f>
        <v>2.0654733331100479</v>
      </c>
      <c r="H7" s="5">
        <f t="shared" si="0"/>
        <v>1.8072891664712916</v>
      </c>
      <c r="I7" s="5">
        <f t="shared" si="0"/>
        <v>1.6064792590855925</v>
      </c>
      <c r="J7" t="s">
        <v>4</v>
      </c>
    </row>
    <row r="8" spans="1:10" x14ac:dyDescent="0.45">
      <c r="A8" t="s">
        <v>18</v>
      </c>
      <c r="B8" s="3">
        <f t="shared" ref="B8:I8" si="1">m*B7</f>
        <v>375.91614662602865</v>
      </c>
      <c r="C8" s="3">
        <f t="shared" si="1"/>
        <v>250.61076441735244</v>
      </c>
      <c r="D8" s="3">
        <f t="shared" si="1"/>
        <v>187.95807331301432</v>
      </c>
      <c r="E8" s="3">
        <f t="shared" si="1"/>
        <v>150.36645865041146</v>
      </c>
      <c r="F8" s="3">
        <f t="shared" si="1"/>
        <v>125.30538220867622</v>
      </c>
      <c r="G8" s="3">
        <f t="shared" si="1"/>
        <v>107.40461332172249</v>
      </c>
      <c r="H8" s="3">
        <f t="shared" si="1"/>
        <v>93.979036656507162</v>
      </c>
      <c r="I8" s="3">
        <f t="shared" si="1"/>
        <v>83.536921472450814</v>
      </c>
      <c r="J8" t="s">
        <v>17</v>
      </c>
    </row>
    <row r="9" spans="1:10" x14ac:dyDescent="0.45">
      <c r="B9" s="3">
        <f t="shared" ref="B9:I9" si="2">B8/g</f>
        <v>38.319688748830643</v>
      </c>
      <c r="C9" s="3">
        <f t="shared" si="2"/>
        <v>25.546459165887097</v>
      </c>
      <c r="D9" s="3">
        <f t="shared" si="2"/>
        <v>19.159844374415322</v>
      </c>
      <c r="E9" s="3">
        <f t="shared" si="2"/>
        <v>15.327875499532258</v>
      </c>
      <c r="F9" s="3">
        <f t="shared" si="2"/>
        <v>12.773229582943548</v>
      </c>
      <c r="G9" s="3">
        <f t="shared" si="2"/>
        <v>10.9484824996659</v>
      </c>
      <c r="H9" s="3">
        <f t="shared" si="2"/>
        <v>9.5799221872076608</v>
      </c>
      <c r="I9" s="3">
        <f t="shared" si="2"/>
        <v>8.5154863886290322</v>
      </c>
      <c r="J9" t="s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88789-B192-4D4C-855D-FEF0DB5C34EB}">
  <dimension ref="A1:J51"/>
  <sheetViews>
    <sheetView workbookViewId="0">
      <selection sqref="A1:E1"/>
    </sheetView>
  </sheetViews>
  <sheetFormatPr baseColWidth="10" defaultRowHeight="14.25" x14ac:dyDescent="0.45"/>
  <cols>
    <col min="1" max="1" width="36.19921875" customWidth="1"/>
    <col min="4" max="4" width="15.796875" customWidth="1"/>
  </cols>
  <sheetData>
    <row r="1" spans="1:9" ht="18" x14ac:dyDescent="0.55000000000000004">
      <c r="A1" s="53" t="s">
        <v>70</v>
      </c>
      <c r="B1" s="40"/>
      <c r="C1" s="40"/>
      <c r="D1" s="40"/>
      <c r="E1" s="40"/>
    </row>
    <row r="2" spans="1:9" x14ac:dyDescent="0.45">
      <c r="B2" s="17" t="s">
        <v>9</v>
      </c>
      <c r="C2" s="18" t="s">
        <v>103</v>
      </c>
      <c r="D2" s="19"/>
    </row>
    <row r="3" spans="1:9" x14ac:dyDescent="0.45">
      <c r="B3" s="17"/>
      <c r="C3" s="18" t="s">
        <v>10</v>
      </c>
      <c r="D3" s="18"/>
    </row>
    <row r="4" spans="1:9" x14ac:dyDescent="0.45">
      <c r="A4" s="10" t="s">
        <v>105</v>
      </c>
      <c r="B4" s="17"/>
      <c r="C4" s="23">
        <f>m</f>
        <v>52</v>
      </c>
      <c r="D4" s="20" t="s">
        <v>0</v>
      </c>
    </row>
    <row r="5" spans="1:9" x14ac:dyDescent="0.45">
      <c r="A5" s="10" t="s">
        <v>104</v>
      </c>
      <c r="B5" s="17"/>
      <c r="C5">
        <f>Taille</f>
        <v>1.645</v>
      </c>
      <c r="D5" t="s">
        <v>1</v>
      </c>
    </row>
    <row r="6" spans="1:9" ht="15.75" x14ac:dyDescent="0.55000000000000004">
      <c r="A6" s="10" t="s">
        <v>11</v>
      </c>
      <c r="B6" s="17"/>
      <c r="C6" s="48">
        <v>0.18</v>
      </c>
      <c r="D6" t="s">
        <v>1</v>
      </c>
    </row>
    <row r="7" spans="1:9" ht="15.75" x14ac:dyDescent="0.55000000000000004">
      <c r="A7" s="10" t="s">
        <v>74</v>
      </c>
      <c r="C7" s="48">
        <v>0.4</v>
      </c>
      <c r="D7" t="s">
        <v>1</v>
      </c>
      <c r="E7" t="s">
        <v>98</v>
      </c>
    </row>
    <row r="8" spans="1:9" ht="21" x14ac:dyDescent="0.75">
      <c r="A8" s="10" t="s">
        <v>75</v>
      </c>
      <c r="B8">
        <v>12.6</v>
      </c>
      <c r="C8" s="3">
        <f>m*(C6^2+C5^2)/12</f>
        <v>11.866508333333334</v>
      </c>
      <c r="D8" t="s">
        <v>12</v>
      </c>
      <c r="E8" s="30">
        <v>12</v>
      </c>
    </row>
    <row r="9" spans="1:9" ht="21" x14ac:dyDescent="0.75">
      <c r="A9" s="10" t="s">
        <v>71</v>
      </c>
      <c r="B9">
        <v>1.44</v>
      </c>
      <c r="C9" s="5">
        <f>(C7^2+C6^2)/12*m</f>
        <v>0.83373333333333333</v>
      </c>
      <c r="D9" s="10" t="s">
        <v>12</v>
      </c>
      <c r="E9" s="30">
        <v>1.1000000000000001</v>
      </c>
    </row>
    <row r="11" spans="1:9" ht="18" x14ac:dyDescent="0.55000000000000004">
      <c r="A11" s="39" t="s">
        <v>72</v>
      </c>
      <c r="B11" s="40"/>
      <c r="C11" s="40"/>
      <c r="D11" s="40"/>
      <c r="E11" s="40"/>
      <c r="G11" s="39" t="s">
        <v>73</v>
      </c>
      <c r="H11" s="40"/>
      <c r="I11" s="40"/>
    </row>
    <row r="12" spans="1:9" s="48" customFormat="1" ht="18" x14ac:dyDescent="0.55000000000000004">
      <c r="A12" s="12" t="s">
        <v>106</v>
      </c>
      <c r="B12" s="12">
        <f>m*0.0145*2</f>
        <v>1.508</v>
      </c>
      <c r="C12" s="10" t="s">
        <v>107</v>
      </c>
      <c r="D12" s="55"/>
      <c r="E12" s="55"/>
      <c r="G12" s="55"/>
      <c r="H12" s="55"/>
      <c r="I12" s="55"/>
    </row>
    <row r="13" spans="1:9" ht="18" x14ac:dyDescent="0.55000000000000004">
      <c r="A13" s="12" t="s">
        <v>108</v>
      </c>
      <c r="B13" s="12">
        <f>0.0465*m*2</f>
        <v>4.8360000000000003</v>
      </c>
      <c r="C13" s="10" t="s">
        <v>109</v>
      </c>
      <c r="D13" s="37"/>
      <c r="E13" s="37"/>
      <c r="G13" s="55"/>
      <c r="H13" s="37"/>
      <c r="I13" s="37"/>
    </row>
    <row r="14" spans="1:9" x14ac:dyDescent="0.45">
      <c r="A14" s="6" t="s">
        <v>110</v>
      </c>
      <c r="B14">
        <f>B12+B13</f>
        <v>6.3440000000000003</v>
      </c>
      <c r="C14" t="s">
        <v>0</v>
      </c>
    </row>
    <row r="15" spans="1:9" x14ac:dyDescent="0.45">
      <c r="A15" t="s">
        <v>76</v>
      </c>
    </row>
    <row r="16" spans="1:9" x14ac:dyDescent="0.45">
      <c r="A16" s="54" t="s">
        <v>77</v>
      </c>
      <c r="B16" s="6" t="s">
        <v>78</v>
      </c>
      <c r="C16" s="6" t="s">
        <v>79</v>
      </c>
    </row>
    <row r="17" spans="1:9" x14ac:dyDescent="0.45">
      <c r="A17" s="12" t="s">
        <v>29</v>
      </c>
      <c r="B17" s="5">
        <f>'Direct facts'!D13</f>
        <v>0.92449000000000003</v>
      </c>
      <c r="C17" s="5">
        <f>B17</f>
        <v>0.92449000000000003</v>
      </c>
    </row>
    <row r="18" spans="1:9" x14ac:dyDescent="0.45">
      <c r="A18" s="6" t="s">
        <v>56</v>
      </c>
      <c r="B18">
        <f>Taille</f>
        <v>1.645</v>
      </c>
    </row>
    <row r="19" spans="1:9" x14ac:dyDescent="0.45">
      <c r="A19" s="12" t="s">
        <v>80</v>
      </c>
      <c r="B19">
        <f>'Direct facts'!B20/2</f>
        <v>0.4</v>
      </c>
      <c r="C19" s="49">
        <v>0.12</v>
      </c>
      <c r="D19" t="s">
        <v>1</v>
      </c>
    </row>
    <row r="20" spans="1:9" x14ac:dyDescent="0.45">
      <c r="A20" s="12" t="s">
        <v>81</v>
      </c>
      <c r="B20" s="5">
        <f>B17-B19</f>
        <v>0.52449000000000001</v>
      </c>
      <c r="C20" s="5">
        <f>C17-C19</f>
        <v>0.80449000000000004</v>
      </c>
    </row>
    <row r="21" spans="1:9" ht="15.75" x14ac:dyDescent="0.55000000000000004">
      <c r="A21" s="12" t="s">
        <v>19</v>
      </c>
      <c r="B21">
        <f>E8</f>
        <v>12</v>
      </c>
      <c r="C21">
        <f>B21</f>
        <v>12</v>
      </c>
      <c r="D21" s="10" t="s">
        <v>12</v>
      </c>
      <c r="G21">
        <f>E9</f>
        <v>1.1000000000000001</v>
      </c>
    </row>
    <row r="22" spans="1:9" ht="15.75" x14ac:dyDescent="0.55000000000000004">
      <c r="A22" s="12" t="s">
        <v>99</v>
      </c>
      <c r="B22" s="3">
        <f>B21+(m-B14)*B20^2</f>
        <v>24.559498087125601</v>
      </c>
      <c r="C22" s="3">
        <f>C21+(m-B12)*C20^2</f>
        <v>44.678632451769197</v>
      </c>
      <c r="D22" s="10" t="s">
        <v>12</v>
      </c>
    </row>
    <row r="24" spans="1:9" x14ac:dyDescent="0.45">
      <c r="A24" s="54" t="s">
        <v>111</v>
      </c>
    </row>
    <row r="25" spans="1:9" x14ac:dyDescent="0.45">
      <c r="A25" s="12" t="s">
        <v>82</v>
      </c>
      <c r="B25" s="49">
        <v>1</v>
      </c>
      <c r="C25" s="5">
        <f>B25</f>
        <v>1</v>
      </c>
      <c r="D25" t="s">
        <v>1</v>
      </c>
    </row>
    <row r="26" spans="1:9" x14ac:dyDescent="0.45">
      <c r="A26" s="12" t="s">
        <v>83</v>
      </c>
      <c r="B26" s="5">
        <f>B25-B19</f>
        <v>0.6</v>
      </c>
      <c r="C26" s="5">
        <f>C25-C19</f>
        <v>0.88</v>
      </c>
      <c r="D26" t="s">
        <v>1</v>
      </c>
      <c r="G26" s="5">
        <f>C7/2</f>
        <v>0.2</v>
      </c>
      <c r="I26" t="s">
        <v>100</v>
      </c>
    </row>
    <row r="27" spans="1:9" x14ac:dyDescent="0.45">
      <c r="A27" s="12" t="s">
        <v>84</v>
      </c>
      <c r="B27" s="5">
        <f>B25-B17</f>
        <v>7.5509999999999966E-2</v>
      </c>
      <c r="C27" s="5"/>
      <c r="D27" t="s">
        <v>1</v>
      </c>
      <c r="G27" s="5"/>
    </row>
    <row r="28" spans="1:9" x14ac:dyDescent="0.45">
      <c r="A28" s="26" t="s">
        <v>18</v>
      </c>
    </row>
    <row r="29" spans="1:9" x14ac:dyDescent="0.45">
      <c r="A29" s="10" t="s">
        <v>93</v>
      </c>
      <c r="B29" s="5">
        <f>Force!E8</f>
        <v>150.36645865041146</v>
      </c>
      <c r="C29" t="s">
        <v>17</v>
      </c>
      <c r="D29" s="10" t="s">
        <v>86</v>
      </c>
      <c r="E29">
        <f>Force!E6</f>
        <v>0.5</v>
      </c>
      <c r="F29" t="s">
        <v>5</v>
      </c>
      <c r="G29" s="5">
        <f>B29</f>
        <v>150.36645865041146</v>
      </c>
    </row>
    <row r="30" spans="1:9" x14ac:dyDescent="0.45">
      <c r="A30" s="12" t="s">
        <v>87</v>
      </c>
      <c r="B30" s="24">
        <v>0.1</v>
      </c>
      <c r="G30" s="24">
        <v>0.1</v>
      </c>
    </row>
    <row r="31" spans="1:9" x14ac:dyDescent="0.45">
      <c r="A31" s="12" t="s">
        <v>88</v>
      </c>
      <c r="B31" s="5">
        <f>B29*B30</f>
        <v>15.036645865041146</v>
      </c>
      <c r="C31" s="5">
        <f>B31</f>
        <v>15.036645865041146</v>
      </c>
      <c r="D31" t="s">
        <v>17</v>
      </c>
      <c r="G31" s="5">
        <f>G29*G30</f>
        <v>15.036645865041146</v>
      </c>
    </row>
    <row r="33" spans="1:10" ht="15.75" x14ac:dyDescent="0.55000000000000004">
      <c r="A33" s="25" t="s">
        <v>16</v>
      </c>
      <c r="B33" s="33">
        <f>$B$31*$B$26/$B$21</f>
        <v>0.75183229325205725</v>
      </c>
      <c r="C33" s="5">
        <f>$C$31*$C$26/$C$22</f>
        <v>0.2961650264367533</v>
      </c>
      <c r="D33" s="10" t="s">
        <v>22</v>
      </c>
      <c r="G33" s="5">
        <f>G31*G26/G21</f>
        <v>2.7339356118256628</v>
      </c>
      <c r="H33" s="10" t="s">
        <v>22</v>
      </c>
      <c r="I33" s="10" t="s">
        <v>101</v>
      </c>
      <c r="J33" s="10" t="s">
        <v>102</v>
      </c>
    </row>
    <row r="34" spans="1:10" x14ac:dyDescent="0.45">
      <c r="A34" s="10" t="s">
        <v>86</v>
      </c>
      <c r="B34">
        <f>E29</f>
        <v>0.5</v>
      </c>
      <c r="C34">
        <f>B34</f>
        <v>0.5</v>
      </c>
      <c r="D34" t="s">
        <v>5</v>
      </c>
      <c r="G34">
        <f>E29</f>
        <v>0.5</v>
      </c>
      <c r="H34" t="s">
        <v>5</v>
      </c>
    </row>
    <row r="35" spans="1:10" ht="14.65" x14ac:dyDescent="0.45">
      <c r="A35" s="25" t="s">
        <v>20</v>
      </c>
      <c r="B35" s="27">
        <f>B33*B34</f>
        <v>0.37591614662602862</v>
      </c>
      <c r="C35" s="27">
        <f>C33*C34</f>
        <v>0.14808251321837665</v>
      </c>
      <c r="D35" t="s">
        <v>21</v>
      </c>
      <c r="G35" s="27">
        <f>G33*G34</f>
        <v>1.3669678059128314</v>
      </c>
      <c r="H35" t="s">
        <v>21</v>
      </c>
      <c r="I35" s="11">
        <f>G35/PI()*180</f>
        <v>78.321486009063506</v>
      </c>
      <c r="J35" t="s">
        <v>25</v>
      </c>
    </row>
    <row r="36" spans="1:10" x14ac:dyDescent="0.45">
      <c r="A36" s="10" t="s">
        <v>89</v>
      </c>
      <c r="B36" s="5">
        <f>Fall!B4</f>
        <v>2.3515882675809259</v>
      </c>
      <c r="C36" s="5">
        <f>Fall!B4</f>
        <v>2.3515882675809259</v>
      </c>
      <c r="D36" t="s">
        <v>5</v>
      </c>
      <c r="G36" s="5">
        <f>Fall!B4</f>
        <v>2.3515882675809259</v>
      </c>
      <c r="H36" t="s">
        <v>5</v>
      </c>
    </row>
    <row r="37" spans="1:10" x14ac:dyDescent="0.45">
      <c r="A37" s="12" t="s">
        <v>90</v>
      </c>
      <c r="B37" s="5">
        <f>B35*B36</f>
        <v>0.88400000000000001</v>
      </c>
      <c r="C37" s="5">
        <f>C35*C36</f>
        <v>0.34822910071823188</v>
      </c>
      <c r="D37" s="10" t="s">
        <v>23</v>
      </c>
      <c r="G37" s="5">
        <f>G35*G36</f>
        <v>3.2145454545454544</v>
      </c>
      <c r="H37" s="10" t="s">
        <v>23</v>
      </c>
    </row>
    <row r="38" spans="1:10" x14ac:dyDescent="0.45">
      <c r="B38" s="5">
        <f>B37/PI()*180</f>
        <v>50.649469089564768</v>
      </c>
      <c r="C38" s="5">
        <f>C37/PI()*180</f>
        <v>19.952057774790752</v>
      </c>
      <c r="D38" t="s">
        <v>24</v>
      </c>
      <c r="G38" s="5">
        <f>G37/PI()*180</f>
        <v>184.17988759841737</v>
      </c>
      <c r="H38" t="s">
        <v>24</v>
      </c>
    </row>
    <row r="39" spans="1:10" x14ac:dyDescent="0.45">
      <c r="A39" s="6" t="s">
        <v>91</v>
      </c>
      <c r="B39" s="5">
        <f>B38/360</f>
        <v>0.14069296969323547</v>
      </c>
      <c r="C39" s="5">
        <f>C38/360</f>
        <v>5.5422382707752092E-2</v>
      </c>
      <c r="D39" s="10" t="s">
        <v>97</v>
      </c>
      <c r="G39" s="5">
        <f>G38/360</f>
        <v>0.51161079888449268</v>
      </c>
      <c r="H39" s="10" t="s">
        <v>97</v>
      </c>
    </row>
    <row r="40" spans="1:10" x14ac:dyDescent="0.45">
      <c r="A40" s="54" t="s">
        <v>92</v>
      </c>
    </row>
    <row r="41" spans="1:10" x14ac:dyDescent="0.45">
      <c r="A41" s="12" t="s">
        <v>85</v>
      </c>
      <c r="B41" s="5">
        <f>Force!I8</f>
        <v>83.536921472450814</v>
      </c>
      <c r="C41" t="s">
        <v>17</v>
      </c>
      <c r="D41" s="10" t="s">
        <v>86</v>
      </c>
      <c r="E41">
        <f>Force!I6</f>
        <v>0.9</v>
      </c>
      <c r="F41" t="s">
        <v>5</v>
      </c>
      <c r="G41" s="5">
        <f>B41</f>
        <v>83.536921472450814</v>
      </c>
    </row>
    <row r="42" spans="1:10" x14ac:dyDescent="0.45">
      <c r="A42" s="12" t="s">
        <v>95</v>
      </c>
      <c r="B42" s="24">
        <v>0.2</v>
      </c>
      <c r="G42" s="24">
        <v>0.1</v>
      </c>
    </row>
    <row r="43" spans="1:10" x14ac:dyDescent="0.45">
      <c r="A43" s="12" t="s">
        <v>88</v>
      </c>
      <c r="B43" s="5">
        <f>B41*B42</f>
        <v>16.707384294490165</v>
      </c>
      <c r="C43" s="5">
        <f>B43</f>
        <v>16.707384294490165</v>
      </c>
      <c r="D43" t="s">
        <v>17</v>
      </c>
      <c r="G43" s="5">
        <f>G41*G42</f>
        <v>8.3536921472450825</v>
      </c>
    </row>
    <row r="45" spans="1:10" ht="14.65" x14ac:dyDescent="0.45">
      <c r="A45" s="25" t="s">
        <v>16</v>
      </c>
      <c r="B45" s="5">
        <f>$B$43*$B$26/$B$22</f>
        <v>0.4081691955239522</v>
      </c>
      <c r="C45" s="5">
        <f>$C$43*$C$26/$C$22</f>
        <v>0.32907225159639258</v>
      </c>
      <c r="D45" s="10" t="s">
        <v>22</v>
      </c>
      <c r="G45" s="5">
        <f>$G$43*$G$26/$G$21</f>
        <v>1.5188531176809241</v>
      </c>
      <c r="H45" s="10" t="s">
        <v>22</v>
      </c>
    </row>
    <row r="46" spans="1:10" x14ac:dyDescent="0.45">
      <c r="A46" s="10" t="s">
        <v>86</v>
      </c>
      <c r="B46">
        <f>E41</f>
        <v>0.9</v>
      </c>
      <c r="C46">
        <f>B46</f>
        <v>0.9</v>
      </c>
      <c r="D46" t="s">
        <v>5</v>
      </c>
      <c r="G46">
        <f>E41</f>
        <v>0.9</v>
      </c>
      <c r="H46" t="s">
        <v>5</v>
      </c>
    </row>
    <row r="47" spans="1:10" ht="14.65" x14ac:dyDescent="0.45">
      <c r="A47" s="25" t="s">
        <v>20</v>
      </c>
      <c r="B47" s="27">
        <f>B45*B46</f>
        <v>0.36735227597155701</v>
      </c>
      <c r="C47" s="27">
        <f>C45*C46</f>
        <v>0.29616502643675335</v>
      </c>
      <c r="D47" t="s">
        <v>21</v>
      </c>
      <c r="G47" s="27">
        <f>G45*G46</f>
        <v>1.3669678059128318</v>
      </c>
      <c r="H47" t="s">
        <v>21</v>
      </c>
      <c r="I47" s="11">
        <f>G47/PI()*180</f>
        <v>78.32148600906352</v>
      </c>
      <c r="J47" t="s">
        <v>25</v>
      </c>
    </row>
    <row r="48" spans="1:10" x14ac:dyDescent="0.45">
      <c r="A48" t="s">
        <v>89</v>
      </c>
      <c r="B48" s="5">
        <f>B36</f>
        <v>2.3515882675809259</v>
      </c>
      <c r="C48" s="5">
        <f>C36</f>
        <v>2.3515882675809259</v>
      </c>
      <c r="D48" t="s">
        <v>5</v>
      </c>
      <c r="G48" s="5">
        <f>Fall!B4</f>
        <v>2.3515882675809259</v>
      </c>
      <c r="H48" t="s">
        <v>5</v>
      </c>
    </row>
    <row r="49" spans="1:8" x14ac:dyDescent="0.45">
      <c r="A49" s="12" t="s">
        <v>90</v>
      </c>
      <c r="B49" s="5">
        <f>B47*B48</f>
        <v>0.86386130224386393</v>
      </c>
      <c r="C49" s="5">
        <f>C47*C48</f>
        <v>0.69645820143646398</v>
      </c>
      <c r="D49" s="10" t="s">
        <v>23</v>
      </c>
      <c r="G49" s="5">
        <f>G47*G48</f>
        <v>3.2145454545454557</v>
      </c>
      <c r="H49" s="10" t="s">
        <v>23</v>
      </c>
    </row>
    <row r="50" spans="1:8" x14ac:dyDescent="0.45">
      <c r="B50" s="5">
        <f>B49/PI()*180</f>
        <v>49.49560670324859</v>
      </c>
      <c r="C50" s="5">
        <f>C49/PI()*180</f>
        <v>39.904115549581519</v>
      </c>
      <c r="D50" t="s">
        <v>24</v>
      </c>
      <c r="G50" s="5">
        <f>G49/PI()*180</f>
        <v>184.17988759841745</v>
      </c>
      <c r="H50" t="s">
        <v>24</v>
      </c>
    </row>
    <row r="51" spans="1:8" x14ac:dyDescent="0.45">
      <c r="A51" s="6" t="s">
        <v>94</v>
      </c>
      <c r="B51" s="5">
        <f>B50/360</f>
        <v>0.13748779639791275</v>
      </c>
      <c r="C51" s="5">
        <f>C50/360</f>
        <v>0.11084476541550423</v>
      </c>
      <c r="D51" s="10" t="s">
        <v>97</v>
      </c>
      <c r="G51" s="5">
        <f>G50/360</f>
        <v>0.5116107988844929</v>
      </c>
      <c r="H51" s="10" t="s">
        <v>97</v>
      </c>
    </row>
  </sheetData>
  <mergeCells count="3">
    <mergeCell ref="A11:E11"/>
    <mergeCell ref="A1:E1"/>
    <mergeCell ref="G11:I11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Direct facts</vt:lpstr>
      <vt:lpstr>Fall</vt:lpstr>
      <vt:lpstr>Force</vt:lpstr>
      <vt:lpstr>Rotations</vt:lpstr>
      <vt:lpstr>g</vt:lpstr>
      <vt:lpstr>Hchute</vt:lpstr>
      <vt:lpstr>m</vt:lpstr>
      <vt:lpstr>Taille</vt:lpstr>
      <vt:lpstr>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cp:lastModifiedBy>PK</cp:lastModifiedBy>
  <dcterms:created xsi:type="dcterms:W3CDTF">2018-05-14T09:37:57Z</dcterms:created>
  <dcterms:modified xsi:type="dcterms:W3CDTF">2019-09-11T11:50:56Z</dcterms:modified>
</cp:coreProperties>
</file>